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workbookProtection workbookPassword="8F79" lockStructure="1"/>
  <bookViews>
    <workbookView xWindow="120" yWindow="420" windowWidth="15240" windowHeight="7710"/>
  </bookViews>
  <sheets>
    <sheet name="Übersicht" sheetId="4" r:id="rId1"/>
    <sheet name="Hauptabrechnung" sheetId="1" r:id="rId2"/>
    <sheet name="Milchviehalp" sheetId="13" r:id="rId3"/>
    <sheet name="Alp 2" sheetId="12" r:id="rId4"/>
    <sheet name="Alp 3" sheetId="11" r:id="rId5"/>
    <sheet name="Privat" sheetId="8" r:id="rId6"/>
    <sheet name="Fonds" sheetId="2" r:id="rId7"/>
    <sheet name="Gemeinwerk" sheetId="6" r:id="rId8"/>
    <sheet name="Produkte" sheetId="5" r:id="rId9"/>
    <sheet name="Bestösser Milchviehalp" sheetId="3" r:id="rId10"/>
    <sheet name="Bestösser Alp 2" sheetId="9" r:id="rId11"/>
    <sheet name="Bestösser Alp 3" sheetId="10" r:id="rId12"/>
  </sheets>
  <definedNames>
    <definedName name="_xlnm._FilterDatabase" localSheetId="1" hidden="1">Hauptabrechnung!$O$13:$AA$55</definedName>
    <definedName name="Abrechnungsart">Hauptabrechnung!$AK$14:$AK$20</definedName>
    <definedName name="Abrechnungsvariante">Hauptabrechnung!$AK$26:$AK$27</definedName>
    <definedName name="Abrechnungsvariante1">Hauptabrechnung!$AI$20:$AI$21</definedName>
    <definedName name="Auszahlung" localSheetId="7">Gemeinwerk!$B$5</definedName>
    <definedName name="Auszahlung">Gemeinwerk!$B$5</definedName>
    <definedName name="_xlnm.Print_Area" localSheetId="3">'Alp 2'!$A$1:$F$97</definedName>
    <definedName name="_xlnm.Print_Area" localSheetId="4">'Alp 3'!$B$1:$F$98</definedName>
    <definedName name="_xlnm.Print_Area" localSheetId="10">'Bestösser Alp 2'!$A$1:$H$490</definedName>
    <definedName name="_xlnm.Print_Area" localSheetId="11">'Bestösser Alp 3'!$A$1:$H$490</definedName>
    <definedName name="_xlnm.Print_Area" localSheetId="9">'Bestösser Milchviehalp'!$A$1:$I$590</definedName>
    <definedName name="_xlnm.Print_Area" localSheetId="6">Fonds!$B$1:$E$116</definedName>
    <definedName name="_xlnm.Print_Area" localSheetId="1">Hauptabrechnung!$N$1:$AB$227</definedName>
    <definedName name="_xlnm.Print_Area" localSheetId="2">Milchviehalp!$B$1:$F$96</definedName>
    <definedName name="_xlnm.Print_Area" localSheetId="5">Privat!$H$1:$T$49,Privat!$H$50:$AG$194</definedName>
    <definedName name="_xlnm.Print_Area" localSheetId="0">Übersicht!$A$1:$G$110</definedName>
    <definedName name="_xlnm.Extract" localSheetId="6">Fonds!$C$7:$E$7</definedName>
  </definedNames>
  <calcPr calcId="145621"/>
</workbook>
</file>

<file path=xl/calcChain.xml><?xml version="1.0" encoding="utf-8"?>
<calcChain xmlns="http://schemas.openxmlformats.org/spreadsheetml/2006/main">
  <c r="L21" i="5" l="1"/>
  <c r="K21" i="5"/>
  <c r="J12" i="5"/>
  <c r="F12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E140" i="5"/>
  <c r="O186" i="5"/>
  <c r="C46" i="4"/>
  <c r="C85" i="4"/>
  <c r="F585" i="3"/>
  <c r="I585" i="3"/>
  <c r="I578" i="3"/>
  <c r="H577" i="3"/>
  <c r="H573" i="3"/>
  <c r="F573" i="3"/>
  <c r="E573" i="3"/>
  <c r="D573" i="3"/>
  <c r="B573" i="3"/>
  <c r="H572" i="3"/>
  <c r="F572" i="3"/>
  <c r="E572" i="3"/>
  <c r="D572" i="3"/>
  <c r="B572" i="3"/>
  <c r="H571" i="3"/>
  <c r="F571" i="3"/>
  <c r="E571" i="3"/>
  <c r="D571" i="3"/>
  <c r="B571" i="3"/>
  <c r="H570" i="3"/>
  <c r="F570" i="3"/>
  <c r="E570" i="3"/>
  <c r="D570" i="3"/>
  <c r="B570" i="3"/>
  <c r="H569" i="3"/>
  <c r="F569" i="3"/>
  <c r="E569" i="3"/>
  <c r="D569" i="3"/>
  <c r="B569" i="3"/>
  <c r="H560" i="3"/>
  <c r="G552" i="3"/>
  <c r="B548" i="3"/>
  <c r="B547" i="3"/>
  <c r="H541" i="3"/>
  <c r="B541" i="3"/>
  <c r="H540" i="3"/>
  <c r="B540" i="3"/>
  <c r="H539" i="3"/>
  <c r="B539" i="3"/>
  <c r="D590" i="3" s="1"/>
  <c r="B538" i="3"/>
  <c r="E485" i="10"/>
  <c r="E436" i="10"/>
  <c r="E387" i="10"/>
  <c r="E338" i="10"/>
  <c r="E289" i="10"/>
  <c r="E240" i="10"/>
  <c r="E191" i="10"/>
  <c r="E142" i="10"/>
  <c r="E93" i="10"/>
  <c r="H485" i="10"/>
  <c r="H477" i="10"/>
  <c r="G476" i="10"/>
  <c r="F461" i="10"/>
  <c r="A457" i="10"/>
  <c r="A456" i="10"/>
  <c r="G451" i="10"/>
  <c r="A451" i="10"/>
  <c r="G450" i="10"/>
  <c r="A450" i="10"/>
  <c r="G449" i="10"/>
  <c r="A449" i="10"/>
  <c r="C490" i="10" s="1"/>
  <c r="A448" i="10"/>
  <c r="H436" i="10"/>
  <c r="H428" i="10"/>
  <c r="G427" i="10"/>
  <c r="F412" i="10"/>
  <c r="A408" i="10"/>
  <c r="A407" i="10"/>
  <c r="G402" i="10"/>
  <c r="A402" i="10"/>
  <c r="G401" i="10"/>
  <c r="A401" i="10"/>
  <c r="G400" i="10"/>
  <c r="A400" i="10"/>
  <c r="C441" i="10" s="1"/>
  <c r="A399" i="10"/>
  <c r="H387" i="10"/>
  <c r="H379" i="10"/>
  <c r="G378" i="10"/>
  <c r="F363" i="10"/>
  <c r="A359" i="10"/>
  <c r="A358" i="10"/>
  <c r="G353" i="10"/>
  <c r="A353" i="10"/>
  <c r="G352" i="10"/>
  <c r="A352" i="10"/>
  <c r="G351" i="10"/>
  <c r="A351" i="10"/>
  <c r="C392" i="10" s="1"/>
  <c r="A350" i="10"/>
  <c r="H338" i="10"/>
  <c r="H330" i="10"/>
  <c r="G329" i="10"/>
  <c r="F314" i="10"/>
  <c r="A310" i="10"/>
  <c r="A309" i="10"/>
  <c r="G304" i="10"/>
  <c r="A304" i="10"/>
  <c r="G303" i="10"/>
  <c r="A303" i="10"/>
  <c r="G302" i="10"/>
  <c r="A302" i="10"/>
  <c r="C343" i="10" s="1"/>
  <c r="A301" i="10"/>
  <c r="H289" i="10"/>
  <c r="H281" i="10"/>
  <c r="G280" i="10"/>
  <c r="F265" i="10"/>
  <c r="A261" i="10"/>
  <c r="A260" i="10"/>
  <c r="G255" i="10"/>
  <c r="A255" i="10"/>
  <c r="G254" i="10"/>
  <c r="A254" i="10"/>
  <c r="G253" i="10"/>
  <c r="A253" i="10"/>
  <c r="C294" i="10" s="1"/>
  <c r="A252" i="10"/>
  <c r="H240" i="10"/>
  <c r="H232" i="10"/>
  <c r="G231" i="10"/>
  <c r="F216" i="10"/>
  <c r="A212" i="10"/>
  <c r="A211" i="10"/>
  <c r="G206" i="10"/>
  <c r="A206" i="10"/>
  <c r="G205" i="10"/>
  <c r="A205" i="10"/>
  <c r="G204" i="10"/>
  <c r="A204" i="10"/>
  <c r="C245" i="10" s="1"/>
  <c r="A203" i="10"/>
  <c r="H191" i="10"/>
  <c r="H183" i="10"/>
  <c r="G182" i="10"/>
  <c r="F167" i="10"/>
  <c r="A163" i="10"/>
  <c r="A162" i="10"/>
  <c r="G157" i="10"/>
  <c r="A157" i="10"/>
  <c r="G156" i="10"/>
  <c r="A156" i="10"/>
  <c r="G155" i="10"/>
  <c r="A155" i="10"/>
  <c r="C196" i="10" s="1"/>
  <c r="A154" i="10"/>
  <c r="H142" i="10"/>
  <c r="H134" i="10"/>
  <c r="G133" i="10"/>
  <c r="F118" i="10"/>
  <c r="A114" i="10"/>
  <c r="A113" i="10"/>
  <c r="G108" i="10"/>
  <c r="A108" i="10"/>
  <c r="G107" i="10"/>
  <c r="A107" i="10"/>
  <c r="G106" i="10"/>
  <c r="A106" i="10"/>
  <c r="C147" i="10" s="1"/>
  <c r="A105" i="10"/>
  <c r="H93" i="10"/>
  <c r="H85" i="10"/>
  <c r="G84" i="10"/>
  <c r="F69" i="10"/>
  <c r="A65" i="10"/>
  <c r="A64" i="10"/>
  <c r="G59" i="10"/>
  <c r="A59" i="10"/>
  <c r="G58" i="10"/>
  <c r="A58" i="10"/>
  <c r="G57" i="10"/>
  <c r="A57" i="10"/>
  <c r="C98" i="10" s="1"/>
  <c r="A56" i="10"/>
  <c r="F526" i="3"/>
  <c r="F467" i="3"/>
  <c r="F408" i="3"/>
  <c r="E485" i="9"/>
  <c r="E436" i="9"/>
  <c r="E387" i="9"/>
  <c r="E338" i="9"/>
  <c r="E289" i="9"/>
  <c r="E240" i="9"/>
  <c r="E191" i="9"/>
  <c r="E142" i="9"/>
  <c r="E93" i="9"/>
  <c r="AG151" i="8"/>
  <c r="AF151" i="8"/>
  <c r="AE151" i="8"/>
  <c r="AD151" i="8"/>
  <c r="AC151" i="8"/>
  <c r="AB151" i="8"/>
  <c r="AA151" i="8"/>
  <c r="Z151" i="8"/>
  <c r="Y151" i="8"/>
  <c r="X151" i="8"/>
  <c r="W151" i="8"/>
  <c r="V151" i="8"/>
  <c r="T151" i="8"/>
  <c r="S151" i="8"/>
  <c r="R151" i="8"/>
  <c r="Q151" i="8"/>
  <c r="P151" i="8"/>
  <c r="O151" i="8"/>
  <c r="N151" i="8"/>
  <c r="M151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T102" i="8"/>
  <c r="S102" i="8"/>
  <c r="R102" i="8"/>
  <c r="Q102" i="8"/>
  <c r="P102" i="8"/>
  <c r="O102" i="8"/>
  <c r="N102" i="8"/>
  <c r="M102" i="8"/>
  <c r="U152" i="8"/>
  <c r="U151" i="8"/>
  <c r="H485" i="9"/>
  <c r="H477" i="9"/>
  <c r="G476" i="9"/>
  <c r="F461" i="9"/>
  <c r="A457" i="9"/>
  <c r="A456" i="9"/>
  <c r="G451" i="9"/>
  <c r="A451" i="9"/>
  <c r="G450" i="9"/>
  <c r="A450" i="9"/>
  <c r="G449" i="9"/>
  <c r="A449" i="9"/>
  <c r="C490" i="9" s="1"/>
  <c r="A448" i="9"/>
  <c r="H436" i="9"/>
  <c r="H428" i="9"/>
  <c r="G427" i="9"/>
  <c r="F412" i="9"/>
  <c r="A408" i="9"/>
  <c r="A407" i="9"/>
  <c r="G402" i="9"/>
  <c r="A402" i="9"/>
  <c r="G401" i="9"/>
  <c r="A401" i="9"/>
  <c r="G400" i="9"/>
  <c r="A400" i="9"/>
  <c r="C441" i="9" s="1"/>
  <c r="A399" i="9"/>
  <c r="H387" i="9"/>
  <c r="H379" i="9"/>
  <c r="G378" i="9"/>
  <c r="F363" i="9"/>
  <c r="A359" i="9"/>
  <c r="A358" i="9"/>
  <c r="G353" i="9"/>
  <c r="A353" i="9"/>
  <c r="G352" i="9"/>
  <c r="A352" i="9"/>
  <c r="G351" i="9"/>
  <c r="A351" i="9"/>
  <c r="C392" i="9" s="1"/>
  <c r="A350" i="9"/>
  <c r="H338" i="9"/>
  <c r="H330" i="9"/>
  <c r="G329" i="9"/>
  <c r="F314" i="9"/>
  <c r="A310" i="9"/>
  <c r="A309" i="9"/>
  <c r="G304" i="9"/>
  <c r="A304" i="9"/>
  <c r="G303" i="9"/>
  <c r="A303" i="9"/>
  <c r="G302" i="9"/>
  <c r="A302" i="9"/>
  <c r="C343" i="9" s="1"/>
  <c r="A301" i="9"/>
  <c r="H289" i="9"/>
  <c r="H281" i="9"/>
  <c r="G280" i="9"/>
  <c r="F265" i="9"/>
  <c r="A261" i="9"/>
  <c r="A260" i="9"/>
  <c r="G255" i="9"/>
  <c r="A255" i="9"/>
  <c r="G254" i="9"/>
  <c r="A254" i="9"/>
  <c r="G253" i="9"/>
  <c r="A253" i="9"/>
  <c r="C294" i="9" s="1"/>
  <c r="A252" i="9"/>
  <c r="H240" i="9"/>
  <c r="H232" i="9"/>
  <c r="G231" i="9"/>
  <c r="F216" i="9"/>
  <c r="A212" i="9"/>
  <c r="A211" i="9"/>
  <c r="G206" i="9"/>
  <c r="A206" i="9"/>
  <c r="G205" i="9"/>
  <c r="A205" i="9"/>
  <c r="G204" i="9"/>
  <c r="A204" i="9"/>
  <c r="C245" i="9" s="1"/>
  <c r="A203" i="9"/>
  <c r="H191" i="9"/>
  <c r="H183" i="9"/>
  <c r="G182" i="9"/>
  <c r="F167" i="9"/>
  <c r="A163" i="9"/>
  <c r="A162" i="9"/>
  <c r="G157" i="9"/>
  <c r="A157" i="9"/>
  <c r="G156" i="9"/>
  <c r="A156" i="9"/>
  <c r="G155" i="9"/>
  <c r="A155" i="9"/>
  <c r="C196" i="9" s="1"/>
  <c r="A154" i="9"/>
  <c r="H142" i="9"/>
  <c r="H134" i="9"/>
  <c r="G133" i="9"/>
  <c r="F118" i="9"/>
  <c r="A114" i="9"/>
  <c r="A113" i="9"/>
  <c r="G108" i="9"/>
  <c r="A108" i="9"/>
  <c r="G107" i="9"/>
  <c r="A107" i="9"/>
  <c r="G106" i="9"/>
  <c r="A106" i="9"/>
  <c r="C147" i="9" s="1"/>
  <c r="A105" i="9"/>
  <c r="H93" i="9"/>
  <c r="H85" i="9"/>
  <c r="G84" i="9"/>
  <c r="F69" i="9"/>
  <c r="A65" i="9"/>
  <c r="A64" i="9"/>
  <c r="G59" i="9"/>
  <c r="A59" i="9"/>
  <c r="G58" i="9"/>
  <c r="A58" i="9"/>
  <c r="G57" i="9"/>
  <c r="A57" i="9"/>
  <c r="C98" i="9" s="1"/>
  <c r="A56" i="9"/>
  <c r="F20" i="9"/>
  <c r="U54" i="8"/>
  <c r="U53" i="8"/>
  <c r="U103" i="8"/>
  <c r="U102" i="8"/>
  <c r="W181" i="1"/>
  <c r="L181" i="1" s="1"/>
  <c r="K181" i="1" s="1"/>
  <c r="Y181" i="1"/>
  <c r="J181" i="1" s="1"/>
  <c r="I181" i="1" s="1"/>
  <c r="J182" i="1"/>
  <c r="I182" i="1" s="1"/>
  <c r="L182" i="1"/>
  <c r="K182" i="1" s="1"/>
  <c r="W182" i="1"/>
  <c r="Y182" i="1"/>
  <c r="W183" i="1"/>
  <c r="L183" i="1" s="1"/>
  <c r="K183" i="1" s="1"/>
  <c r="Y183" i="1"/>
  <c r="J183" i="1" s="1"/>
  <c r="I183" i="1" s="1"/>
  <c r="J184" i="1"/>
  <c r="I184" i="1" s="1"/>
  <c r="L184" i="1"/>
  <c r="K184" i="1" s="1"/>
  <c r="W184" i="1"/>
  <c r="Y184" i="1"/>
  <c r="W185" i="1"/>
  <c r="L185" i="1" s="1"/>
  <c r="K185" i="1" s="1"/>
  <c r="Y185" i="1"/>
  <c r="J185" i="1" s="1"/>
  <c r="I185" i="1" s="1"/>
  <c r="J186" i="1"/>
  <c r="I186" i="1" s="1"/>
  <c r="L186" i="1"/>
  <c r="K186" i="1" s="1"/>
  <c r="W186" i="1"/>
  <c r="Y186" i="1"/>
  <c r="W187" i="1"/>
  <c r="L187" i="1" s="1"/>
  <c r="K187" i="1" s="1"/>
  <c r="Y187" i="1"/>
  <c r="J187" i="1" s="1"/>
  <c r="I187" i="1" s="1"/>
  <c r="J188" i="1"/>
  <c r="I188" i="1" s="1"/>
  <c r="L188" i="1"/>
  <c r="K188" i="1" s="1"/>
  <c r="W188" i="1"/>
  <c r="Y188" i="1"/>
  <c r="W189" i="1"/>
  <c r="L189" i="1" s="1"/>
  <c r="K189" i="1" s="1"/>
  <c r="Y189" i="1"/>
  <c r="J189" i="1" s="1"/>
  <c r="I189" i="1" s="1"/>
  <c r="J190" i="1"/>
  <c r="I190" i="1" s="1"/>
  <c r="L190" i="1"/>
  <c r="K190" i="1" s="1"/>
  <c r="W190" i="1"/>
  <c r="Y190" i="1"/>
  <c r="W191" i="1"/>
  <c r="L191" i="1" s="1"/>
  <c r="K191" i="1" s="1"/>
  <c r="Y191" i="1"/>
  <c r="J191" i="1" s="1"/>
  <c r="I191" i="1" s="1"/>
  <c r="J192" i="1"/>
  <c r="I192" i="1" s="1"/>
  <c r="L192" i="1"/>
  <c r="K192" i="1" s="1"/>
  <c r="W192" i="1"/>
  <c r="Y192" i="1"/>
  <c r="W193" i="1"/>
  <c r="L193" i="1" s="1"/>
  <c r="K193" i="1" s="1"/>
  <c r="Y193" i="1"/>
  <c r="J193" i="1" s="1"/>
  <c r="I193" i="1" s="1"/>
  <c r="J194" i="1"/>
  <c r="I194" i="1" s="1"/>
  <c r="L194" i="1"/>
  <c r="K194" i="1" s="1"/>
  <c r="W194" i="1"/>
  <c r="Y194" i="1"/>
  <c r="J195" i="1"/>
  <c r="I195" i="1" s="1"/>
  <c r="L195" i="1"/>
  <c r="K195" i="1" s="1"/>
  <c r="W195" i="1"/>
  <c r="Y195" i="1"/>
  <c r="W196" i="1"/>
  <c r="L196" i="1" s="1"/>
  <c r="K196" i="1" s="1"/>
  <c r="Y196" i="1"/>
  <c r="J196" i="1" s="1"/>
  <c r="I196" i="1" s="1"/>
  <c r="J197" i="1"/>
  <c r="I197" i="1" s="1"/>
  <c r="L197" i="1"/>
  <c r="K197" i="1" s="1"/>
  <c r="W197" i="1"/>
  <c r="Y197" i="1"/>
  <c r="W198" i="1"/>
  <c r="L198" i="1" s="1"/>
  <c r="K198" i="1" s="1"/>
  <c r="Y198" i="1"/>
  <c r="J198" i="1" s="1"/>
  <c r="I198" i="1" s="1"/>
  <c r="W133" i="1"/>
  <c r="L133" i="1" s="1"/>
  <c r="K133" i="1" s="1"/>
  <c r="Y133" i="1"/>
  <c r="J133" i="1" s="1"/>
  <c r="I133" i="1" s="1"/>
  <c r="W134" i="1"/>
  <c r="L134" i="1" s="1"/>
  <c r="K134" i="1" s="1"/>
  <c r="Y134" i="1"/>
  <c r="J134" i="1" s="1"/>
  <c r="I134" i="1" s="1"/>
  <c r="W135" i="1"/>
  <c r="L135" i="1" s="1"/>
  <c r="K135" i="1" s="1"/>
  <c r="Y135" i="1"/>
  <c r="J135" i="1" s="1"/>
  <c r="I135" i="1" s="1"/>
  <c r="W136" i="1"/>
  <c r="L136" i="1" s="1"/>
  <c r="K136" i="1" s="1"/>
  <c r="Y136" i="1"/>
  <c r="J136" i="1" s="1"/>
  <c r="I136" i="1" s="1"/>
  <c r="W137" i="1"/>
  <c r="L137" i="1" s="1"/>
  <c r="K137" i="1" s="1"/>
  <c r="Y137" i="1"/>
  <c r="J137" i="1" s="1"/>
  <c r="I137" i="1" s="1"/>
  <c r="W138" i="1"/>
  <c r="L138" i="1" s="1"/>
  <c r="K138" i="1" s="1"/>
  <c r="Y138" i="1"/>
  <c r="J138" i="1" s="1"/>
  <c r="I138" i="1" s="1"/>
  <c r="W139" i="1"/>
  <c r="L139" i="1" s="1"/>
  <c r="K139" i="1" s="1"/>
  <c r="Y139" i="1"/>
  <c r="J139" i="1" s="1"/>
  <c r="I139" i="1" s="1"/>
  <c r="W140" i="1"/>
  <c r="L140" i="1" s="1"/>
  <c r="K140" i="1" s="1"/>
  <c r="Y140" i="1"/>
  <c r="J140" i="1" s="1"/>
  <c r="I140" i="1" s="1"/>
  <c r="W141" i="1"/>
  <c r="L141" i="1" s="1"/>
  <c r="K141" i="1" s="1"/>
  <c r="Y141" i="1"/>
  <c r="J141" i="1" s="1"/>
  <c r="I141" i="1" s="1"/>
  <c r="W142" i="1"/>
  <c r="L142" i="1" s="1"/>
  <c r="K142" i="1" s="1"/>
  <c r="Y142" i="1"/>
  <c r="J142" i="1" s="1"/>
  <c r="I142" i="1" s="1"/>
  <c r="W143" i="1"/>
  <c r="L143" i="1" s="1"/>
  <c r="K143" i="1" s="1"/>
  <c r="Y143" i="1"/>
  <c r="J143" i="1" s="1"/>
  <c r="I143" i="1" s="1"/>
  <c r="W144" i="1"/>
  <c r="L144" i="1" s="1"/>
  <c r="K144" i="1" s="1"/>
  <c r="Y144" i="1"/>
  <c r="J144" i="1" s="1"/>
  <c r="I144" i="1" s="1"/>
  <c r="W145" i="1"/>
  <c r="L145" i="1" s="1"/>
  <c r="K145" i="1" s="1"/>
  <c r="Y145" i="1"/>
  <c r="J145" i="1" s="1"/>
  <c r="I145" i="1" s="1"/>
  <c r="W146" i="1"/>
  <c r="L146" i="1" s="1"/>
  <c r="K146" i="1" s="1"/>
  <c r="Y146" i="1"/>
  <c r="J146" i="1" s="1"/>
  <c r="I146" i="1" s="1"/>
  <c r="W147" i="1"/>
  <c r="L147" i="1" s="1"/>
  <c r="K147" i="1" s="1"/>
  <c r="Y147" i="1"/>
  <c r="J147" i="1" s="1"/>
  <c r="I147" i="1" s="1"/>
  <c r="J148" i="1"/>
  <c r="I148" i="1" s="1"/>
  <c r="L148" i="1"/>
  <c r="K148" i="1" s="1"/>
  <c r="W148" i="1"/>
  <c r="Y148" i="1"/>
  <c r="W149" i="1"/>
  <c r="L149" i="1" s="1"/>
  <c r="K149" i="1" s="1"/>
  <c r="Y149" i="1"/>
  <c r="J149" i="1" s="1"/>
  <c r="I149" i="1" s="1"/>
  <c r="J150" i="1"/>
  <c r="I150" i="1" s="1"/>
  <c r="L150" i="1"/>
  <c r="K150" i="1" s="1"/>
  <c r="W150" i="1"/>
  <c r="Y150" i="1"/>
  <c r="W84" i="1"/>
  <c r="L84" i="1" s="1"/>
  <c r="K84" i="1" s="1"/>
  <c r="Y84" i="1"/>
  <c r="J84" i="1" s="1"/>
  <c r="I84" i="1" s="1"/>
  <c r="W85" i="1"/>
  <c r="L85" i="1" s="1"/>
  <c r="K85" i="1" s="1"/>
  <c r="Y85" i="1"/>
  <c r="J85" i="1" s="1"/>
  <c r="I85" i="1" s="1"/>
  <c r="W86" i="1"/>
  <c r="L86" i="1" s="1"/>
  <c r="K86" i="1" s="1"/>
  <c r="Y86" i="1"/>
  <c r="J86" i="1" s="1"/>
  <c r="I86" i="1" s="1"/>
  <c r="W87" i="1"/>
  <c r="L87" i="1" s="1"/>
  <c r="K87" i="1" s="1"/>
  <c r="Y87" i="1"/>
  <c r="J87" i="1" s="1"/>
  <c r="I87" i="1" s="1"/>
  <c r="W88" i="1"/>
  <c r="L88" i="1" s="1"/>
  <c r="K88" i="1" s="1"/>
  <c r="Y88" i="1"/>
  <c r="J88" i="1" s="1"/>
  <c r="I88" i="1" s="1"/>
  <c r="W89" i="1"/>
  <c r="L89" i="1" s="1"/>
  <c r="K89" i="1" s="1"/>
  <c r="Y89" i="1"/>
  <c r="J89" i="1" s="1"/>
  <c r="I89" i="1" s="1"/>
  <c r="W90" i="1"/>
  <c r="L90" i="1" s="1"/>
  <c r="K90" i="1" s="1"/>
  <c r="Y90" i="1"/>
  <c r="J90" i="1" s="1"/>
  <c r="I90" i="1" s="1"/>
  <c r="W91" i="1"/>
  <c r="L91" i="1" s="1"/>
  <c r="K91" i="1" s="1"/>
  <c r="Y91" i="1"/>
  <c r="J91" i="1" s="1"/>
  <c r="I91" i="1" s="1"/>
  <c r="W92" i="1"/>
  <c r="L92" i="1" s="1"/>
  <c r="K92" i="1" s="1"/>
  <c r="Y92" i="1"/>
  <c r="J92" i="1" s="1"/>
  <c r="I92" i="1" s="1"/>
  <c r="W93" i="1"/>
  <c r="L93" i="1" s="1"/>
  <c r="K93" i="1" s="1"/>
  <c r="Y93" i="1"/>
  <c r="J93" i="1" s="1"/>
  <c r="I93" i="1" s="1"/>
  <c r="W94" i="1"/>
  <c r="L94" i="1" s="1"/>
  <c r="K94" i="1" s="1"/>
  <c r="Y94" i="1"/>
  <c r="J94" i="1" s="1"/>
  <c r="I94" i="1" s="1"/>
  <c r="W95" i="1"/>
  <c r="L95" i="1" s="1"/>
  <c r="K95" i="1" s="1"/>
  <c r="Y95" i="1"/>
  <c r="J95" i="1" s="1"/>
  <c r="I95" i="1" s="1"/>
  <c r="W96" i="1"/>
  <c r="L96" i="1" s="1"/>
  <c r="K96" i="1" s="1"/>
  <c r="Y96" i="1"/>
  <c r="J96" i="1" s="1"/>
  <c r="I96" i="1" s="1"/>
  <c r="W97" i="1"/>
  <c r="L97" i="1" s="1"/>
  <c r="K97" i="1" s="1"/>
  <c r="Y97" i="1"/>
  <c r="J97" i="1" s="1"/>
  <c r="I97" i="1" s="1"/>
  <c r="W98" i="1"/>
  <c r="L98" i="1" s="1"/>
  <c r="K98" i="1" s="1"/>
  <c r="Y98" i="1"/>
  <c r="J98" i="1" s="1"/>
  <c r="I98" i="1" s="1"/>
  <c r="J99" i="1"/>
  <c r="I99" i="1" s="1"/>
  <c r="L99" i="1"/>
  <c r="K99" i="1" s="1"/>
  <c r="W99" i="1"/>
  <c r="Y99" i="1"/>
  <c r="W100" i="1"/>
  <c r="L100" i="1" s="1"/>
  <c r="K100" i="1" s="1"/>
  <c r="Y100" i="1"/>
  <c r="J100" i="1" s="1"/>
  <c r="I100" i="1" s="1"/>
  <c r="J101" i="1"/>
  <c r="I101" i="1" s="1"/>
  <c r="L101" i="1"/>
  <c r="K101" i="1" s="1"/>
  <c r="W101" i="1"/>
  <c r="Y101" i="1"/>
  <c r="W34" i="1"/>
  <c r="L34" i="1" s="1"/>
  <c r="K34" i="1" s="1"/>
  <c r="Y34" i="1"/>
  <c r="J34" i="1" s="1"/>
  <c r="I34" i="1" s="1"/>
  <c r="W35" i="1"/>
  <c r="L35" i="1" s="1"/>
  <c r="K35" i="1" s="1"/>
  <c r="Y35" i="1"/>
  <c r="J35" i="1" s="1"/>
  <c r="I35" i="1" s="1"/>
  <c r="W36" i="1"/>
  <c r="L36" i="1" s="1"/>
  <c r="K36" i="1" s="1"/>
  <c r="Y36" i="1"/>
  <c r="J36" i="1" s="1"/>
  <c r="I36" i="1" s="1"/>
  <c r="W37" i="1"/>
  <c r="L37" i="1" s="1"/>
  <c r="K37" i="1" s="1"/>
  <c r="Y37" i="1"/>
  <c r="J37" i="1" s="1"/>
  <c r="I37" i="1" s="1"/>
  <c r="W38" i="1"/>
  <c r="L38" i="1" s="1"/>
  <c r="K38" i="1" s="1"/>
  <c r="Y38" i="1"/>
  <c r="J38" i="1" s="1"/>
  <c r="I38" i="1" s="1"/>
  <c r="W39" i="1"/>
  <c r="L39" i="1" s="1"/>
  <c r="K39" i="1" s="1"/>
  <c r="Y39" i="1"/>
  <c r="J39" i="1" s="1"/>
  <c r="I39" i="1" s="1"/>
  <c r="W40" i="1"/>
  <c r="L40" i="1" s="1"/>
  <c r="K40" i="1" s="1"/>
  <c r="Y40" i="1"/>
  <c r="J40" i="1" s="1"/>
  <c r="I40" i="1" s="1"/>
  <c r="W41" i="1"/>
  <c r="L41" i="1" s="1"/>
  <c r="K41" i="1" s="1"/>
  <c r="Y41" i="1"/>
  <c r="J41" i="1" s="1"/>
  <c r="I41" i="1" s="1"/>
  <c r="W42" i="1"/>
  <c r="L42" i="1" s="1"/>
  <c r="K42" i="1" s="1"/>
  <c r="Y42" i="1"/>
  <c r="J42" i="1" s="1"/>
  <c r="I42" i="1" s="1"/>
  <c r="W43" i="1"/>
  <c r="L43" i="1" s="1"/>
  <c r="K43" i="1" s="1"/>
  <c r="Y43" i="1"/>
  <c r="J43" i="1" s="1"/>
  <c r="I43" i="1" s="1"/>
  <c r="W44" i="1"/>
  <c r="L44" i="1" s="1"/>
  <c r="K44" i="1" s="1"/>
  <c r="Y44" i="1"/>
  <c r="J44" i="1" s="1"/>
  <c r="I44" i="1" s="1"/>
  <c r="W45" i="1"/>
  <c r="L45" i="1" s="1"/>
  <c r="K45" i="1" s="1"/>
  <c r="Y45" i="1"/>
  <c r="J45" i="1" s="1"/>
  <c r="I45" i="1" s="1"/>
  <c r="W46" i="1"/>
  <c r="L46" i="1" s="1"/>
  <c r="K46" i="1" s="1"/>
  <c r="Y46" i="1"/>
  <c r="J46" i="1" s="1"/>
  <c r="I46" i="1" s="1"/>
  <c r="W47" i="1"/>
  <c r="L47" i="1" s="1"/>
  <c r="K47" i="1" s="1"/>
  <c r="Y47" i="1"/>
  <c r="J47" i="1" s="1"/>
  <c r="I47" i="1" s="1"/>
  <c r="W48" i="1"/>
  <c r="L48" i="1" s="1"/>
  <c r="K48" i="1" s="1"/>
  <c r="Y48" i="1"/>
  <c r="J48" i="1" s="1"/>
  <c r="I48" i="1" s="1"/>
  <c r="W49" i="1"/>
  <c r="L49" i="1" s="1"/>
  <c r="K49" i="1" s="1"/>
  <c r="Y49" i="1"/>
  <c r="J49" i="1" s="1"/>
  <c r="I49" i="1" s="1"/>
  <c r="W50" i="1"/>
  <c r="L50" i="1" s="1"/>
  <c r="K50" i="1" s="1"/>
  <c r="Y50" i="1"/>
  <c r="J50" i="1" s="1"/>
  <c r="I50" i="1" s="1"/>
  <c r="A1" i="5"/>
  <c r="A80" i="6"/>
  <c r="A41" i="6"/>
  <c r="A1" i="6"/>
  <c r="D60" i="2"/>
  <c r="D1" i="2"/>
  <c r="J149" i="8"/>
  <c r="J100" i="8"/>
  <c r="J51" i="8"/>
  <c r="J1" i="8"/>
  <c r="D1" i="11"/>
  <c r="D1" i="12"/>
  <c r="D1" i="13"/>
  <c r="P1" i="1"/>
  <c r="AK19" i="1"/>
  <c r="X198" i="1" s="1"/>
  <c r="H198" i="1" s="1"/>
  <c r="G198" i="1" s="1"/>
  <c r="M53" i="8"/>
  <c r="G89" i="4"/>
  <c r="G461" i="10" s="1"/>
  <c r="G50" i="4"/>
  <c r="G20" i="9" s="1"/>
  <c r="S9" i="1"/>
  <c r="Q9" i="1"/>
  <c r="G118" i="10" l="1"/>
  <c r="G216" i="10"/>
  <c r="G314" i="10"/>
  <c r="G412" i="10"/>
  <c r="G69" i="10"/>
  <c r="G167" i="10"/>
  <c r="G265" i="10"/>
  <c r="G363" i="10"/>
  <c r="G118" i="9"/>
  <c r="G265" i="9"/>
  <c r="G363" i="9"/>
  <c r="G412" i="9"/>
  <c r="G461" i="9"/>
  <c r="G69" i="9"/>
  <c r="G167" i="9"/>
  <c r="G216" i="9"/>
  <c r="G314" i="9"/>
  <c r="I560" i="3"/>
  <c r="X49" i="1"/>
  <c r="H49" i="1" s="1"/>
  <c r="G49" i="1" s="1"/>
  <c r="X47" i="1"/>
  <c r="H47" i="1" s="1"/>
  <c r="G47" i="1" s="1"/>
  <c r="X45" i="1"/>
  <c r="H45" i="1" s="1"/>
  <c r="G45" i="1" s="1"/>
  <c r="X43" i="1"/>
  <c r="H43" i="1" s="1"/>
  <c r="G43" i="1" s="1"/>
  <c r="X41" i="1"/>
  <c r="H41" i="1" s="1"/>
  <c r="G41" i="1" s="1"/>
  <c r="X39" i="1"/>
  <c r="H39" i="1" s="1"/>
  <c r="G39" i="1" s="1"/>
  <c r="X37" i="1"/>
  <c r="H37" i="1" s="1"/>
  <c r="G37" i="1" s="1"/>
  <c r="X35" i="1"/>
  <c r="H35" i="1" s="1"/>
  <c r="G35" i="1" s="1"/>
  <c r="X101" i="1"/>
  <c r="H101" i="1" s="1"/>
  <c r="G101" i="1" s="1"/>
  <c r="X99" i="1"/>
  <c r="H99" i="1" s="1"/>
  <c r="G99" i="1" s="1"/>
  <c r="X97" i="1"/>
  <c r="H97" i="1" s="1"/>
  <c r="G97" i="1" s="1"/>
  <c r="X95" i="1"/>
  <c r="H95" i="1" s="1"/>
  <c r="G95" i="1" s="1"/>
  <c r="X93" i="1"/>
  <c r="H93" i="1" s="1"/>
  <c r="G93" i="1" s="1"/>
  <c r="X91" i="1"/>
  <c r="H91" i="1" s="1"/>
  <c r="G91" i="1" s="1"/>
  <c r="X89" i="1"/>
  <c r="H89" i="1" s="1"/>
  <c r="G89" i="1" s="1"/>
  <c r="X85" i="1"/>
  <c r="H85" i="1" s="1"/>
  <c r="G85" i="1" s="1"/>
  <c r="X148" i="1"/>
  <c r="H148" i="1" s="1"/>
  <c r="G148" i="1" s="1"/>
  <c r="X144" i="1"/>
  <c r="H144" i="1" s="1"/>
  <c r="G144" i="1" s="1"/>
  <c r="X140" i="1"/>
  <c r="H140" i="1" s="1"/>
  <c r="G140" i="1" s="1"/>
  <c r="X136" i="1"/>
  <c r="H136" i="1" s="1"/>
  <c r="G136" i="1" s="1"/>
  <c r="X181" i="1"/>
  <c r="H181" i="1" s="1"/>
  <c r="G181" i="1" s="1"/>
  <c r="X183" i="1"/>
  <c r="H183" i="1" s="1"/>
  <c r="G183" i="1" s="1"/>
  <c r="X185" i="1"/>
  <c r="H185" i="1" s="1"/>
  <c r="G185" i="1" s="1"/>
  <c r="X187" i="1"/>
  <c r="H187" i="1" s="1"/>
  <c r="G187" i="1" s="1"/>
  <c r="X189" i="1"/>
  <c r="H189" i="1" s="1"/>
  <c r="G189" i="1" s="1"/>
  <c r="X191" i="1"/>
  <c r="H191" i="1" s="1"/>
  <c r="G191" i="1" s="1"/>
  <c r="X193" i="1"/>
  <c r="H193" i="1" s="1"/>
  <c r="G193" i="1" s="1"/>
  <c r="X195" i="1"/>
  <c r="H195" i="1" s="1"/>
  <c r="G195" i="1" s="1"/>
  <c r="X197" i="1"/>
  <c r="H197" i="1" s="1"/>
  <c r="G197" i="1" s="1"/>
  <c r="X133" i="1"/>
  <c r="H133" i="1" s="1"/>
  <c r="G133" i="1" s="1"/>
  <c r="X182" i="1"/>
  <c r="H182" i="1" s="1"/>
  <c r="G182" i="1" s="1"/>
  <c r="X184" i="1"/>
  <c r="H184" i="1" s="1"/>
  <c r="G184" i="1" s="1"/>
  <c r="X186" i="1"/>
  <c r="H186" i="1" s="1"/>
  <c r="G186" i="1" s="1"/>
  <c r="X188" i="1"/>
  <c r="H188" i="1" s="1"/>
  <c r="G188" i="1" s="1"/>
  <c r="X190" i="1"/>
  <c r="H190" i="1" s="1"/>
  <c r="G190" i="1" s="1"/>
  <c r="X192" i="1"/>
  <c r="H192" i="1" s="1"/>
  <c r="G192" i="1" s="1"/>
  <c r="X194" i="1"/>
  <c r="H194" i="1" s="1"/>
  <c r="G194" i="1" s="1"/>
  <c r="X196" i="1"/>
  <c r="H196" i="1" s="1"/>
  <c r="G196" i="1" s="1"/>
  <c r="X134" i="1"/>
  <c r="H134" i="1" s="1"/>
  <c r="G134" i="1" s="1"/>
  <c r="X135" i="1"/>
  <c r="H135" i="1" s="1"/>
  <c r="G135" i="1" s="1"/>
  <c r="X137" i="1"/>
  <c r="H137" i="1" s="1"/>
  <c r="G137" i="1" s="1"/>
  <c r="X139" i="1"/>
  <c r="H139" i="1" s="1"/>
  <c r="G139" i="1" s="1"/>
  <c r="X141" i="1"/>
  <c r="H141" i="1" s="1"/>
  <c r="G141" i="1" s="1"/>
  <c r="X143" i="1"/>
  <c r="H143" i="1" s="1"/>
  <c r="G143" i="1" s="1"/>
  <c r="X145" i="1"/>
  <c r="H145" i="1" s="1"/>
  <c r="G145" i="1" s="1"/>
  <c r="X147" i="1"/>
  <c r="H147" i="1" s="1"/>
  <c r="G147" i="1" s="1"/>
  <c r="X149" i="1"/>
  <c r="H149" i="1" s="1"/>
  <c r="G149" i="1" s="1"/>
  <c r="X84" i="1"/>
  <c r="H84" i="1" s="1"/>
  <c r="G84" i="1" s="1"/>
  <c r="X86" i="1"/>
  <c r="H86" i="1" s="1"/>
  <c r="G86" i="1" s="1"/>
  <c r="X88" i="1"/>
  <c r="H88" i="1" s="1"/>
  <c r="G88" i="1" s="1"/>
  <c r="X90" i="1"/>
  <c r="H90" i="1" s="1"/>
  <c r="G90" i="1" s="1"/>
  <c r="X50" i="1"/>
  <c r="H50" i="1" s="1"/>
  <c r="G50" i="1" s="1"/>
  <c r="X48" i="1"/>
  <c r="H48" i="1" s="1"/>
  <c r="G48" i="1" s="1"/>
  <c r="X46" i="1"/>
  <c r="H46" i="1" s="1"/>
  <c r="G46" i="1" s="1"/>
  <c r="X44" i="1"/>
  <c r="H44" i="1" s="1"/>
  <c r="G44" i="1" s="1"/>
  <c r="X42" i="1"/>
  <c r="H42" i="1" s="1"/>
  <c r="G42" i="1" s="1"/>
  <c r="X40" i="1"/>
  <c r="H40" i="1" s="1"/>
  <c r="G40" i="1" s="1"/>
  <c r="X38" i="1"/>
  <c r="H38" i="1" s="1"/>
  <c r="G38" i="1" s="1"/>
  <c r="X36" i="1"/>
  <c r="H36" i="1" s="1"/>
  <c r="G36" i="1" s="1"/>
  <c r="X34" i="1"/>
  <c r="H34" i="1" s="1"/>
  <c r="G34" i="1" s="1"/>
  <c r="X100" i="1"/>
  <c r="H100" i="1" s="1"/>
  <c r="G100" i="1" s="1"/>
  <c r="X98" i="1"/>
  <c r="H98" i="1" s="1"/>
  <c r="G98" i="1" s="1"/>
  <c r="X96" i="1"/>
  <c r="H96" i="1" s="1"/>
  <c r="G96" i="1" s="1"/>
  <c r="X94" i="1"/>
  <c r="H94" i="1" s="1"/>
  <c r="G94" i="1" s="1"/>
  <c r="X92" i="1"/>
  <c r="H92" i="1" s="1"/>
  <c r="G92" i="1" s="1"/>
  <c r="X87" i="1"/>
  <c r="H87" i="1" s="1"/>
  <c r="G87" i="1" s="1"/>
  <c r="X150" i="1"/>
  <c r="H150" i="1" s="1"/>
  <c r="G150" i="1" s="1"/>
  <c r="X146" i="1"/>
  <c r="H146" i="1" s="1"/>
  <c r="G146" i="1" s="1"/>
  <c r="X142" i="1"/>
  <c r="H142" i="1" s="1"/>
  <c r="G142" i="1" s="1"/>
  <c r="X138" i="1"/>
  <c r="H138" i="1" s="1"/>
  <c r="G138" i="1" s="1"/>
  <c r="D43" i="6"/>
  <c r="B47" i="6" s="1"/>
  <c r="E44" i="10"/>
  <c r="H36" i="10"/>
  <c r="G35" i="10"/>
  <c r="F20" i="10"/>
  <c r="A16" i="10"/>
  <c r="G10" i="10"/>
  <c r="G9" i="10"/>
  <c r="G8" i="10"/>
  <c r="O154" i="8"/>
  <c r="P154" i="8"/>
  <c r="Q154" i="8"/>
  <c r="R154" i="8"/>
  <c r="S154" i="8"/>
  <c r="T154" i="8"/>
  <c r="V154" i="8"/>
  <c r="W154" i="8"/>
  <c r="X154" i="8"/>
  <c r="Y154" i="8"/>
  <c r="Z154" i="8"/>
  <c r="AA154" i="8"/>
  <c r="AB154" i="8"/>
  <c r="AC154" i="8"/>
  <c r="AD154" i="8"/>
  <c r="AE154" i="8"/>
  <c r="AF154" i="8"/>
  <c r="AG154" i="8"/>
  <c r="AG153" i="8"/>
  <c r="AF153" i="8"/>
  <c r="AE153" i="8"/>
  <c r="AD153" i="8"/>
  <c r="AC153" i="8"/>
  <c r="AB153" i="8"/>
  <c r="AA153" i="8"/>
  <c r="Z153" i="8"/>
  <c r="Y153" i="8"/>
  <c r="X153" i="8"/>
  <c r="W153" i="8"/>
  <c r="V153" i="8"/>
  <c r="T153" i="8"/>
  <c r="S153" i="8"/>
  <c r="R153" i="8"/>
  <c r="Q153" i="8"/>
  <c r="P153" i="8"/>
  <c r="O153" i="8"/>
  <c r="H44" i="10"/>
  <c r="A15" i="10"/>
  <c r="A10" i="10"/>
  <c r="A9" i="10"/>
  <c r="A8" i="10"/>
  <c r="C49" i="10" s="1"/>
  <c r="A7" i="10"/>
  <c r="E44" i="9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T105" i="8"/>
  <c r="S105" i="8"/>
  <c r="R105" i="8"/>
  <c r="Q105" i="8"/>
  <c r="P105" i="8"/>
  <c r="O105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T104" i="8"/>
  <c r="S104" i="8"/>
  <c r="R104" i="8"/>
  <c r="Q104" i="8"/>
  <c r="P104" i="8"/>
  <c r="O104" i="8"/>
  <c r="B8" i="8"/>
  <c r="B9" i="8"/>
  <c r="B10" i="8"/>
  <c r="B11" i="8"/>
  <c r="K9" i="8"/>
  <c r="K105" i="8" s="1"/>
  <c r="U105" i="8" s="1"/>
  <c r="K10" i="8"/>
  <c r="K153" i="8" s="1"/>
  <c r="U153" i="8" s="1"/>
  <c r="K11" i="8"/>
  <c r="O11" i="8" s="1"/>
  <c r="K8" i="8"/>
  <c r="K104" i="8" s="1"/>
  <c r="U104" i="8" s="1"/>
  <c r="J9" i="8"/>
  <c r="J105" i="8" s="1"/>
  <c r="J10" i="8"/>
  <c r="J153" i="8" s="1"/>
  <c r="J11" i="8"/>
  <c r="J154" i="8" s="1"/>
  <c r="J8" i="8"/>
  <c r="J104" i="8" s="1"/>
  <c r="K5" i="8"/>
  <c r="K55" i="8" s="1"/>
  <c r="U55" i="8" s="1"/>
  <c r="J6" i="8"/>
  <c r="J56" i="8" s="1"/>
  <c r="B558" i="3" s="1"/>
  <c r="J7" i="8"/>
  <c r="J57" i="8" s="1"/>
  <c r="B559" i="3" s="1"/>
  <c r="J5" i="8"/>
  <c r="J55" i="8" s="1"/>
  <c r="B557" i="3" s="1"/>
  <c r="K7" i="8"/>
  <c r="K57" i="8" s="1"/>
  <c r="K6" i="8"/>
  <c r="K56" i="8" s="1"/>
  <c r="U56" i="8" s="1"/>
  <c r="H36" i="9"/>
  <c r="G35" i="9"/>
  <c r="G10" i="9"/>
  <c r="G9" i="9"/>
  <c r="G8" i="9"/>
  <c r="A16" i="9"/>
  <c r="H44" i="9"/>
  <c r="A15" i="9"/>
  <c r="A10" i="9"/>
  <c r="A9" i="9"/>
  <c r="A8" i="9"/>
  <c r="C49" i="9" s="1"/>
  <c r="A7" i="9"/>
  <c r="I526" i="3"/>
  <c r="I519" i="3"/>
  <c r="H518" i="3"/>
  <c r="H514" i="3"/>
  <c r="F514" i="3"/>
  <c r="E514" i="3"/>
  <c r="D514" i="3"/>
  <c r="B514" i="3"/>
  <c r="H513" i="3"/>
  <c r="F513" i="3"/>
  <c r="E513" i="3"/>
  <c r="D513" i="3"/>
  <c r="B513" i="3"/>
  <c r="H512" i="3"/>
  <c r="F512" i="3"/>
  <c r="E512" i="3"/>
  <c r="D512" i="3"/>
  <c r="B512" i="3"/>
  <c r="H511" i="3"/>
  <c r="F511" i="3"/>
  <c r="E511" i="3"/>
  <c r="D511" i="3"/>
  <c r="B511" i="3"/>
  <c r="H510" i="3"/>
  <c r="F510" i="3"/>
  <c r="E510" i="3"/>
  <c r="D510" i="3"/>
  <c r="B510" i="3"/>
  <c r="H501" i="3"/>
  <c r="G493" i="3"/>
  <c r="B489" i="3"/>
  <c r="B488" i="3"/>
  <c r="H482" i="3"/>
  <c r="B482" i="3"/>
  <c r="H481" i="3"/>
  <c r="B481" i="3"/>
  <c r="H480" i="3"/>
  <c r="B480" i="3"/>
  <c r="D531" i="3" s="1"/>
  <c r="B479" i="3"/>
  <c r="I467" i="3"/>
  <c r="I460" i="3"/>
  <c r="H459" i="3"/>
  <c r="H455" i="3"/>
  <c r="F455" i="3"/>
  <c r="E455" i="3"/>
  <c r="D455" i="3"/>
  <c r="B455" i="3"/>
  <c r="H454" i="3"/>
  <c r="F454" i="3"/>
  <c r="E454" i="3"/>
  <c r="D454" i="3"/>
  <c r="B454" i="3"/>
  <c r="H453" i="3"/>
  <c r="F453" i="3"/>
  <c r="E453" i="3"/>
  <c r="D453" i="3"/>
  <c r="B453" i="3"/>
  <c r="H452" i="3"/>
  <c r="F452" i="3"/>
  <c r="E452" i="3"/>
  <c r="D452" i="3"/>
  <c r="B452" i="3"/>
  <c r="H451" i="3"/>
  <c r="F451" i="3"/>
  <c r="E451" i="3"/>
  <c r="D451" i="3"/>
  <c r="B451" i="3"/>
  <c r="H442" i="3"/>
  <c r="G434" i="3"/>
  <c r="B430" i="3"/>
  <c r="B429" i="3"/>
  <c r="H423" i="3"/>
  <c r="B423" i="3"/>
  <c r="H422" i="3"/>
  <c r="B422" i="3"/>
  <c r="H421" i="3"/>
  <c r="B421" i="3"/>
  <c r="D472" i="3" s="1"/>
  <c r="B420" i="3"/>
  <c r="I408" i="3"/>
  <c r="I401" i="3"/>
  <c r="H400" i="3"/>
  <c r="H396" i="3"/>
  <c r="F396" i="3"/>
  <c r="E396" i="3"/>
  <c r="D396" i="3"/>
  <c r="B396" i="3"/>
  <c r="H395" i="3"/>
  <c r="F395" i="3"/>
  <c r="E395" i="3"/>
  <c r="D395" i="3"/>
  <c r="B395" i="3"/>
  <c r="H394" i="3"/>
  <c r="F394" i="3"/>
  <c r="E394" i="3"/>
  <c r="D394" i="3"/>
  <c r="B394" i="3"/>
  <c r="H393" i="3"/>
  <c r="F393" i="3"/>
  <c r="E393" i="3"/>
  <c r="D393" i="3"/>
  <c r="B393" i="3"/>
  <c r="H392" i="3"/>
  <c r="F392" i="3"/>
  <c r="E392" i="3"/>
  <c r="D392" i="3"/>
  <c r="B392" i="3"/>
  <c r="H383" i="3"/>
  <c r="G375" i="3"/>
  <c r="B371" i="3"/>
  <c r="B370" i="3"/>
  <c r="H364" i="3"/>
  <c r="B364" i="3"/>
  <c r="H363" i="3"/>
  <c r="B363" i="3"/>
  <c r="H362" i="3"/>
  <c r="B362" i="3"/>
  <c r="D413" i="3" s="1"/>
  <c r="B361" i="3"/>
  <c r="F349" i="3"/>
  <c r="I349" i="3"/>
  <c r="I342" i="3"/>
  <c r="H341" i="3"/>
  <c r="H337" i="3"/>
  <c r="F337" i="3"/>
  <c r="E337" i="3"/>
  <c r="D337" i="3"/>
  <c r="B337" i="3"/>
  <c r="H336" i="3"/>
  <c r="F336" i="3"/>
  <c r="E336" i="3"/>
  <c r="D336" i="3"/>
  <c r="B336" i="3"/>
  <c r="H335" i="3"/>
  <c r="F335" i="3"/>
  <c r="E335" i="3"/>
  <c r="D335" i="3"/>
  <c r="B335" i="3"/>
  <c r="H334" i="3"/>
  <c r="F334" i="3"/>
  <c r="E334" i="3"/>
  <c r="D334" i="3"/>
  <c r="B334" i="3"/>
  <c r="H333" i="3"/>
  <c r="F333" i="3"/>
  <c r="E333" i="3"/>
  <c r="D333" i="3"/>
  <c r="B333" i="3"/>
  <c r="H324" i="3"/>
  <c r="G316" i="3"/>
  <c r="B312" i="3"/>
  <c r="B311" i="3"/>
  <c r="H305" i="3"/>
  <c r="B305" i="3"/>
  <c r="H304" i="3"/>
  <c r="B304" i="3"/>
  <c r="H303" i="3"/>
  <c r="B303" i="3"/>
  <c r="D354" i="3" s="1"/>
  <c r="B302" i="3"/>
  <c r="F290" i="3"/>
  <c r="I290" i="3"/>
  <c r="I283" i="3"/>
  <c r="H282" i="3"/>
  <c r="H278" i="3"/>
  <c r="F278" i="3"/>
  <c r="E278" i="3"/>
  <c r="D278" i="3"/>
  <c r="B278" i="3"/>
  <c r="H277" i="3"/>
  <c r="F277" i="3"/>
  <c r="E277" i="3"/>
  <c r="D277" i="3"/>
  <c r="B277" i="3"/>
  <c r="H276" i="3"/>
  <c r="F276" i="3"/>
  <c r="E276" i="3"/>
  <c r="D276" i="3"/>
  <c r="B276" i="3"/>
  <c r="H275" i="3"/>
  <c r="F275" i="3"/>
  <c r="E275" i="3"/>
  <c r="D275" i="3"/>
  <c r="B275" i="3"/>
  <c r="H274" i="3"/>
  <c r="F274" i="3"/>
  <c r="E274" i="3"/>
  <c r="D274" i="3"/>
  <c r="B274" i="3"/>
  <c r="H265" i="3"/>
  <c r="G257" i="3"/>
  <c r="B253" i="3"/>
  <c r="B252" i="3"/>
  <c r="H246" i="3"/>
  <c r="B246" i="3"/>
  <c r="H245" i="3"/>
  <c r="B245" i="3"/>
  <c r="H244" i="3"/>
  <c r="B244" i="3"/>
  <c r="D295" i="3" s="1"/>
  <c r="B243" i="3"/>
  <c r="F231" i="3"/>
  <c r="I231" i="3"/>
  <c r="I224" i="3"/>
  <c r="H223" i="3"/>
  <c r="H219" i="3"/>
  <c r="F219" i="3"/>
  <c r="E219" i="3"/>
  <c r="D219" i="3"/>
  <c r="B219" i="3"/>
  <c r="H218" i="3"/>
  <c r="F218" i="3"/>
  <c r="E218" i="3"/>
  <c r="D218" i="3"/>
  <c r="B218" i="3"/>
  <c r="H217" i="3"/>
  <c r="F217" i="3"/>
  <c r="E217" i="3"/>
  <c r="D217" i="3"/>
  <c r="B217" i="3"/>
  <c r="H216" i="3"/>
  <c r="F216" i="3"/>
  <c r="E216" i="3"/>
  <c r="D216" i="3"/>
  <c r="B216" i="3"/>
  <c r="H215" i="3"/>
  <c r="F215" i="3"/>
  <c r="E215" i="3"/>
  <c r="D215" i="3"/>
  <c r="B215" i="3"/>
  <c r="H206" i="3"/>
  <c r="G198" i="3"/>
  <c r="B194" i="3"/>
  <c r="B193" i="3"/>
  <c r="H187" i="3"/>
  <c r="B187" i="3"/>
  <c r="H186" i="3"/>
  <c r="B186" i="3"/>
  <c r="H185" i="3"/>
  <c r="B185" i="3"/>
  <c r="D236" i="3" s="1"/>
  <c r="B184" i="3"/>
  <c r="F172" i="3"/>
  <c r="I172" i="3"/>
  <c r="I165" i="3"/>
  <c r="H164" i="3"/>
  <c r="H160" i="3"/>
  <c r="F160" i="3"/>
  <c r="E160" i="3"/>
  <c r="D160" i="3"/>
  <c r="B160" i="3"/>
  <c r="H159" i="3"/>
  <c r="F159" i="3"/>
  <c r="E159" i="3"/>
  <c r="D159" i="3"/>
  <c r="B159" i="3"/>
  <c r="H158" i="3"/>
  <c r="F158" i="3"/>
  <c r="E158" i="3"/>
  <c r="D158" i="3"/>
  <c r="B158" i="3"/>
  <c r="H157" i="3"/>
  <c r="F157" i="3"/>
  <c r="E157" i="3"/>
  <c r="D157" i="3"/>
  <c r="B157" i="3"/>
  <c r="H156" i="3"/>
  <c r="F156" i="3"/>
  <c r="E156" i="3"/>
  <c r="D156" i="3"/>
  <c r="B156" i="3"/>
  <c r="H147" i="3"/>
  <c r="G139" i="3"/>
  <c r="B135" i="3"/>
  <c r="B134" i="3"/>
  <c r="H128" i="3"/>
  <c r="B128" i="3"/>
  <c r="H127" i="3"/>
  <c r="B127" i="3"/>
  <c r="H126" i="3"/>
  <c r="B126" i="3"/>
  <c r="D177" i="3" s="1"/>
  <c r="B125" i="3"/>
  <c r="B66" i="3"/>
  <c r="B7" i="3"/>
  <c r="F113" i="3"/>
  <c r="I113" i="3"/>
  <c r="I106" i="3"/>
  <c r="H105" i="3"/>
  <c r="H101" i="3"/>
  <c r="F101" i="3"/>
  <c r="E101" i="3"/>
  <c r="D101" i="3"/>
  <c r="B101" i="3"/>
  <c r="H100" i="3"/>
  <c r="F100" i="3"/>
  <c r="E100" i="3"/>
  <c r="D100" i="3"/>
  <c r="B100" i="3"/>
  <c r="H99" i="3"/>
  <c r="F99" i="3"/>
  <c r="E99" i="3"/>
  <c r="D99" i="3"/>
  <c r="B99" i="3"/>
  <c r="H98" i="3"/>
  <c r="F98" i="3"/>
  <c r="E98" i="3"/>
  <c r="D98" i="3"/>
  <c r="B98" i="3"/>
  <c r="H97" i="3"/>
  <c r="F97" i="3"/>
  <c r="E97" i="3"/>
  <c r="D97" i="3"/>
  <c r="B97" i="3"/>
  <c r="H88" i="3"/>
  <c r="G80" i="3"/>
  <c r="B76" i="3"/>
  <c r="B75" i="3"/>
  <c r="H69" i="3"/>
  <c r="B69" i="3"/>
  <c r="H68" i="3"/>
  <c r="B68" i="3"/>
  <c r="H67" i="3"/>
  <c r="B67" i="3"/>
  <c r="D118" i="3" s="1"/>
  <c r="F40" i="3"/>
  <c r="E40" i="3"/>
  <c r="D40" i="3"/>
  <c r="F54" i="3"/>
  <c r="H29" i="3"/>
  <c r="H8" i="3"/>
  <c r="B16" i="3"/>
  <c r="D41" i="3"/>
  <c r="I47" i="3"/>
  <c r="H46" i="3"/>
  <c r="H42" i="3"/>
  <c r="H41" i="3"/>
  <c r="H40" i="3"/>
  <c r="H39" i="3"/>
  <c r="H38" i="3"/>
  <c r="F42" i="3"/>
  <c r="E42" i="3"/>
  <c r="D42" i="3"/>
  <c r="F41" i="3"/>
  <c r="E41" i="3"/>
  <c r="B40" i="3"/>
  <c r="F39" i="3"/>
  <c r="E39" i="3"/>
  <c r="D39" i="3"/>
  <c r="F38" i="3"/>
  <c r="E38" i="3"/>
  <c r="D38" i="3"/>
  <c r="G21" i="3"/>
  <c r="B17" i="3"/>
  <c r="H10" i="3"/>
  <c r="H9" i="3"/>
  <c r="I54" i="3"/>
  <c r="B42" i="3"/>
  <c r="B41" i="3"/>
  <c r="B39" i="3"/>
  <c r="B38" i="3"/>
  <c r="B10" i="3"/>
  <c r="B9" i="3"/>
  <c r="B8" i="3"/>
  <c r="AG56" i="8"/>
  <c r="AF56" i="8"/>
  <c r="AE56" i="8"/>
  <c r="AD56" i="8"/>
  <c r="AC56" i="8"/>
  <c r="AB56" i="8"/>
  <c r="AA56" i="8"/>
  <c r="Z56" i="8"/>
  <c r="Y56" i="8"/>
  <c r="X56" i="8"/>
  <c r="W56" i="8"/>
  <c r="V56" i="8"/>
  <c r="T56" i="8"/>
  <c r="S56" i="8"/>
  <c r="R56" i="8"/>
  <c r="Q56" i="8"/>
  <c r="P56" i="8"/>
  <c r="U57" i="8" l="1"/>
  <c r="A25" i="10"/>
  <c r="A466" i="10"/>
  <c r="A417" i="10"/>
  <c r="A368" i="10"/>
  <c r="A319" i="10"/>
  <c r="A270" i="10"/>
  <c r="A221" i="10"/>
  <c r="A172" i="10"/>
  <c r="A123" i="10"/>
  <c r="A74" i="10"/>
  <c r="A25" i="9"/>
  <c r="A466" i="9"/>
  <c r="A417" i="9"/>
  <c r="A368" i="9"/>
  <c r="A319" i="9"/>
  <c r="A270" i="9"/>
  <c r="A221" i="9"/>
  <c r="A172" i="9"/>
  <c r="A123" i="9"/>
  <c r="A74" i="9"/>
  <c r="A24" i="9"/>
  <c r="A465" i="9"/>
  <c r="A416" i="9"/>
  <c r="A367" i="9"/>
  <c r="A318" i="9"/>
  <c r="A269" i="9"/>
  <c r="A220" i="9"/>
  <c r="A171" i="9"/>
  <c r="A122" i="9"/>
  <c r="A73" i="9"/>
  <c r="A24" i="10"/>
  <c r="A465" i="10"/>
  <c r="A416" i="10"/>
  <c r="A367" i="10"/>
  <c r="A318" i="10"/>
  <c r="A269" i="10"/>
  <c r="A220" i="10"/>
  <c r="A171" i="10"/>
  <c r="A122" i="10"/>
  <c r="A73" i="10"/>
  <c r="N8" i="8"/>
  <c r="O10" i="8"/>
  <c r="N9" i="8"/>
  <c r="K154" i="8"/>
  <c r="U154" i="8" s="1"/>
  <c r="I206" i="3"/>
  <c r="I265" i="3"/>
  <c r="I501" i="3"/>
  <c r="I324" i="3"/>
  <c r="I147" i="3"/>
  <c r="I442" i="3"/>
  <c r="I88" i="3"/>
  <c r="I383" i="3"/>
  <c r="I29" i="3"/>
  <c r="D59" i="3"/>
  <c r="AG55" i="8"/>
  <c r="AF55" i="8"/>
  <c r="AE55" i="8"/>
  <c r="AD55" i="8"/>
  <c r="AC55" i="8"/>
  <c r="AB55" i="8"/>
  <c r="AA55" i="8"/>
  <c r="Z55" i="8"/>
  <c r="Y55" i="8"/>
  <c r="X55" i="8"/>
  <c r="W55" i="8"/>
  <c r="V55" i="8"/>
  <c r="T55" i="8"/>
  <c r="S55" i="8"/>
  <c r="R55" i="8"/>
  <c r="Q55" i="8"/>
  <c r="P55" i="8"/>
  <c r="W15" i="1"/>
  <c r="AG53" i="8"/>
  <c r="AF53" i="8"/>
  <c r="AE53" i="8"/>
  <c r="AD53" i="8"/>
  <c r="AC53" i="8"/>
  <c r="AB53" i="8"/>
  <c r="AA53" i="8"/>
  <c r="AA131" i="8"/>
  <c r="AB131" i="8"/>
  <c r="AC131" i="8"/>
  <c r="AD131" i="8"/>
  <c r="AE131" i="8"/>
  <c r="AF131" i="8"/>
  <c r="AG131" i="8"/>
  <c r="AA180" i="8"/>
  <c r="AB180" i="8"/>
  <c r="AC180" i="8"/>
  <c r="AD180" i="8"/>
  <c r="AE180" i="8"/>
  <c r="AF180" i="8"/>
  <c r="AG180" i="8"/>
  <c r="AB17" i="1"/>
  <c r="X13" i="5"/>
  <c r="M12" i="5" s="1"/>
  <c r="F107" i="6" l="1"/>
  <c r="F115" i="1"/>
  <c r="F172" i="1"/>
  <c r="Z113" i="1"/>
  <c r="AA113" i="1"/>
  <c r="Z170" i="1"/>
  <c r="AA170" i="1"/>
  <c r="Z227" i="1"/>
  <c r="AA227" i="1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Z180" i="8"/>
  <c r="Y180" i="8"/>
  <c r="X180" i="8"/>
  <c r="W180" i="8"/>
  <c r="V180" i="8"/>
  <c r="T180" i="8"/>
  <c r="S180" i="8"/>
  <c r="R180" i="8"/>
  <c r="Q180" i="8"/>
  <c r="P180" i="8"/>
  <c r="O180" i="8"/>
  <c r="D5" i="8"/>
  <c r="C5" i="8" s="1"/>
  <c r="D6" i="8"/>
  <c r="C6" i="8" s="1"/>
  <c r="F6" i="8"/>
  <c r="E6" i="8" s="1"/>
  <c r="D7" i="8"/>
  <c r="C7" i="8" s="1"/>
  <c r="F7" i="8"/>
  <c r="E7" i="8" s="1"/>
  <c r="A8" i="8"/>
  <c r="F8" i="8"/>
  <c r="E8" i="8" s="1"/>
  <c r="A9" i="8"/>
  <c r="F9" i="8"/>
  <c r="E9" i="8" s="1"/>
  <c r="A10" i="8"/>
  <c r="D10" i="8"/>
  <c r="C10" i="8" s="1"/>
  <c r="A11" i="8"/>
  <c r="D11" i="8"/>
  <c r="C11" i="8" s="1"/>
  <c r="B12" i="8"/>
  <c r="A12" i="8" s="1"/>
  <c r="D12" i="8"/>
  <c r="F12" i="8"/>
  <c r="E12" i="8" s="1"/>
  <c r="B13" i="8"/>
  <c r="A13" i="8" s="1"/>
  <c r="D13" i="8"/>
  <c r="F13" i="8"/>
  <c r="E13" i="8" s="1"/>
  <c r="B14" i="8"/>
  <c r="A14" i="8" s="1"/>
  <c r="D14" i="8"/>
  <c r="C14" i="8" s="1"/>
  <c r="F14" i="8"/>
  <c r="E14" i="8" s="1"/>
  <c r="B15" i="8"/>
  <c r="A15" i="8" s="1"/>
  <c r="D15" i="8"/>
  <c r="C15" i="8" s="1"/>
  <c r="F15" i="8"/>
  <c r="E15" i="8" s="1"/>
  <c r="B16" i="8"/>
  <c r="A16" i="8" s="1"/>
  <c r="D16" i="8"/>
  <c r="C16" i="8" s="1"/>
  <c r="F16" i="8"/>
  <c r="E16" i="8" s="1"/>
  <c r="B17" i="8"/>
  <c r="A17" i="8" s="1"/>
  <c r="D17" i="8"/>
  <c r="C17" i="8" s="1"/>
  <c r="F17" i="8"/>
  <c r="E17" i="8" s="1"/>
  <c r="B18" i="8"/>
  <c r="A18" i="8" s="1"/>
  <c r="D18" i="8"/>
  <c r="C18" i="8" s="1"/>
  <c r="F18" i="8"/>
  <c r="E18" i="8" s="1"/>
  <c r="B19" i="8"/>
  <c r="A19" i="8" s="1"/>
  <c r="D19" i="8"/>
  <c r="C19" i="8" s="1"/>
  <c r="F19" i="8"/>
  <c r="E19" i="8" s="1"/>
  <c r="B20" i="8"/>
  <c r="A20" i="8" s="1"/>
  <c r="D20" i="8"/>
  <c r="C20" i="8" s="1"/>
  <c r="F20" i="8"/>
  <c r="E20" i="8" s="1"/>
  <c r="B21" i="8"/>
  <c r="A21" i="8" s="1"/>
  <c r="D21" i="8"/>
  <c r="C21" i="8" s="1"/>
  <c r="F21" i="8"/>
  <c r="E21" i="8" s="1"/>
  <c r="B22" i="8"/>
  <c r="A22" i="8" s="1"/>
  <c r="D22" i="8"/>
  <c r="C22" i="8" s="1"/>
  <c r="F22" i="8"/>
  <c r="E22" i="8" s="1"/>
  <c r="B23" i="8"/>
  <c r="A23" i="8" s="1"/>
  <c r="D23" i="8"/>
  <c r="C23" i="8" s="1"/>
  <c r="F23" i="8"/>
  <c r="E23" i="8" s="1"/>
  <c r="B24" i="8"/>
  <c r="A24" i="8" s="1"/>
  <c r="D24" i="8"/>
  <c r="C24" i="8" s="1"/>
  <c r="F24" i="8"/>
  <c r="E24" i="8" s="1"/>
  <c r="B25" i="8"/>
  <c r="A25" i="8" s="1"/>
  <c r="D25" i="8"/>
  <c r="C25" i="8" s="1"/>
  <c r="F25" i="8"/>
  <c r="E25" i="8" s="1"/>
  <c r="B26" i="8"/>
  <c r="A26" i="8" s="1"/>
  <c r="D26" i="8"/>
  <c r="C26" i="8" s="1"/>
  <c r="F26" i="8"/>
  <c r="B27" i="8"/>
  <c r="A27" i="8" s="1"/>
  <c r="D27" i="8"/>
  <c r="C27" i="8" s="1"/>
  <c r="F27" i="8"/>
  <c r="E27" i="8" s="1"/>
  <c r="B28" i="8"/>
  <c r="A28" i="8" s="1"/>
  <c r="D28" i="8"/>
  <c r="C28" i="8" s="1"/>
  <c r="F28" i="8"/>
  <c r="E28" i="8" s="1"/>
  <c r="B29" i="8"/>
  <c r="A29" i="8" s="1"/>
  <c r="D29" i="8"/>
  <c r="C29" i="8" s="1"/>
  <c r="F29" i="8"/>
  <c r="E29" i="8" s="1"/>
  <c r="B30" i="8"/>
  <c r="A30" i="8" s="1"/>
  <c r="D30" i="8"/>
  <c r="C30" i="8" s="1"/>
  <c r="F30" i="8"/>
  <c r="E30" i="8" s="1"/>
  <c r="B31" i="8"/>
  <c r="A31" i="8" s="1"/>
  <c r="D31" i="8"/>
  <c r="C31" i="8" s="1"/>
  <c r="F31" i="8"/>
  <c r="E31" i="8" s="1"/>
  <c r="F5" i="8"/>
  <c r="E5" i="8" s="1"/>
  <c r="C12" i="8" l="1"/>
  <c r="E11" i="8"/>
  <c r="C8" i="8"/>
  <c r="E10" i="8"/>
  <c r="C9" i="8"/>
  <c r="C13" i="8"/>
  <c r="E26" i="8"/>
  <c r="I108" i="8"/>
  <c r="K111" i="8" l="1"/>
  <c r="U111" i="8" s="1"/>
  <c r="L111" i="8" s="1"/>
  <c r="J122" i="8"/>
  <c r="K118" i="8"/>
  <c r="U118" i="8" s="1"/>
  <c r="L118" i="8" s="1"/>
  <c r="J117" i="8"/>
  <c r="I124" i="8"/>
  <c r="K127" i="8"/>
  <c r="U127" i="8" s="1"/>
  <c r="L127" i="8" s="1"/>
  <c r="J108" i="8"/>
  <c r="I113" i="8"/>
  <c r="I112" i="8"/>
  <c r="K126" i="8"/>
  <c r="U126" i="8" s="1"/>
  <c r="L126" i="8" s="1"/>
  <c r="K110" i="8"/>
  <c r="U110" i="8" s="1"/>
  <c r="L110" i="8" s="1"/>
  <c r="K119" i="8"/>
  <c r="U119" i="8" s="1"/>
  <c r="L119" i="8" s="1"/>
  <c r="J124" i="8"/>
  <c r="I115" i="8"/>
  <c r="I129" i="8"/>
  <c r="J125" i="8"/>
  <c r="J109" i="8"/>
  <c r="I116" i="8"/>
  <c r="K130" i="8"/>
  <c r="U130" i="8" s="1"/>
  <c r="L130" i="8" s="1"/>
  <c r="K122" i="8"/>
  <c r="U122" i="8" s="1"/>
  <c r="L122" i="8" s="1"/>
  <c r="K114" i="8"/>
  <c r="U114" i="8" s="1"/>
  <c r="L114" i="8" s="1"/>
  <c r="K106" i="8"/>
  <c r="U106" i="8" s="1"/>
  <c r="L106" i="8" s="1"/>
  <c r="K123" i="8"/>
  <c r="U123" i="8" s="1"/>
  <c r="L123" i="8" s="1"/>
  <c r="K115" i="8"/>
  <c r="U115" i="8" s="1"/>
  <c r="L115" i="8" s="1"/>
  <c r="K107" i="8"/>
  <c r="U107" i="8" s="1"/>
  <c r="L107" i="8" s="1"/>
  <c r="J116" i="8"/>
  <c r="I123" i="8"/>
  <c r="J130" i="8"/>
  <c r="J114" i="8"/>
  <c r="I121" i="8"/>
  <c r="J129" i="8"/>
  <c r="J121" i="8"/>
  <c r="J113" i="8"/>
  <c r="I128" i="8"/>
  <c r="I120" i="8"/>
  <c r="I110" i="8"/>
  <c r="K128" i="8"/>
  <c r="U128" i="8" s="1"/>
  <c r="L128" i="8" s="1"/>
  <c r="K124" i="8"/>
  <c r="U124" i="8" s="1"/>
  <c r="L124" i="8" s="1"/>
  <c r="K120" i="8"/>
  <c r="U120" i="8" s="1"/>
  <c r="L120" i="8" s="1"/>
  <c r="K116" i="8"/>
  <c r="U116" i="8" s="1"/>
  <c r="L116" i="8" s="1"/>
  <c r="K112" i="8"/>
  <c r="U112" i="8" s="1"/>
  <c r="L112" i="8" s="1"/>
  <c r="K108" i="8"/>
  <c r="U108" i="8" s="1"/>
  <c r="L108" i="8" s="1"/>
  <c r="K129" i="8"/>
  <c r="U129" i="8" s="1"/>
  <c r="L129" i="8" s="1"/>
  <c r="K125" i="8"/>
  <c r="U125" i="8" s="1"/>
  <c r="L125" i="8" s="1"/>
  <c r="K121" i="8"/>
  <c r="U121" i="8" s="1"/>
  <c r="L121" i="8" s="1"/>
  <c r="K117" i="8"/>
  <c r="U117" i="8" s="1"/>
  <c r="L117" i="8" s="1"/>
  <c r="K113" i="8"/>
  <c r="U113" i="8" s="1"/>
  <c r="L113" i="8" s="1"/>
  <c r="K109" i="8"/>
  <c r="U109" i="8" s="1"/>
  <c r="L109" i="8" s="1"/>
  <c r="J128" i="8"/>
  <c r="J120" i="8"/>
  <c r="J112" i="8"/>
  <c r="I127" i="8"/>
  <c r="I119" i="8"/>
  <c r="I111" i="8"/>
  <c r="J126" i="8"/>
  <c r="J118" i="8"/>
  <c r="J110" i="8"/>
  <c r="I125" i="8"/>
  <c r="I117" i="8"/>
  <c r="I109" i="8"/>
  <c r="J127" i="8"/>
  <c r="J123" i="8"/>
  <c r="J119" i="8"/>
  <c r="J115" i="8"/>
  <c r="J111" i="8"/>
  <c r="I130" i="8"/>
  <c r="I126" i="8"/>
  <c r="I122" i="8"/>
  <c r="I118" i="8"/>
  <c r="I114" i="8"/>
  <c r="K175" i="8"/>
  <c r="U175" i="8" s="1"/>
  <c r="L175" i="8" s="1"/>
  <c r="I172" i="8"/>
  <c r="I171" i="8"/>
  <c r="I161" i="8"/>
  <c r="J161" i="8"/>
  <c r="I163" i="8"/>
  <c r="J175" i="8"/>
  <c r="I158" i="8"/>
  <c r="K177" i="8"/>
  <c r="U177" i="8" s="1"/>
  <c r="L177" i="8" s="1"/>
  <c r="K167" i="8"/>
  <c r="U167" i="8" s="1"/>
  <c r="L167" i="8" s="1"/>
  <c r="K168" i="8"/>
  <c r="U168" i="8" s="1"/>
  <c r="L168" i="8" s="1"/>
  <c r="J156" i="8"/>
  <c r="J179" i="8"/>
  <c r="K164" i="8"/>
  <c r="U164" i="8" s="1"/>
  <c r="L164" i="8" s="1"/>
  <c r="J176" i="8"/>
  <c r="J168" i="8"/>
  <c r="K161" i="8"/>
  <c r="U161" i="8" s="1"/>
  <c r="L161" i="8" s="1"/>
  <c r="I173" i="8"/>
  <c r="J166" i="8"/>
  <c r="K159" i="8"/>
  <c r="U159" i="8" s="1"/>
  <c r="L159" i="8" s="1"/>
  <c r="I178" i="8"/>
  <c r="K174" i="8"/>
  <c r="U174" i="8" s="1"/>
  <c r="L174" i="8" s="1"/>
  <c r="J171" i="8"/>
  <c r="J167" i="8"/>
  <c r="I164" i="8"/>
  <c r="K160" i="8"/>
  <c r="U160" i="8" s="1"/>
  <c r="L160" i="8" s="1"/>
  <c r="K156" i="8"/>
  <c r="U156" i="8" s="1"/>
  <c r="L156" i="8" s="1"/>
  <c r="K173" i="8"/>
  <c r="U173" i="8" s="1"/>
  <c r="L173" i="8" s="1"/>
  <c r="I167" i="8"/>
  <c r="J160" i="8"/>
  <c r="J178" i="8"/>
  <c r="K171" i="8"/>
  <c r="U171" i="8" s="1"/>
  <c r="L171" i="8" s="1"/>
  <c r="I165" i="8"/>
  <c r="I157" i="8"/>
  <c r="J177" i="8"/>
  <c r="I174" i="8"/>
  <c r="I170" i="8"/>
  <c r="K166" i="8"/>
  <c r="U166" i="8" s="1"/>
  <c r="L166" i="8" s="1"/>
  <c r="J163" i="8"/>
  <c r="J159" i="8"/>
  <c r="I156" i="8"/>
  <c r="I179" i="8"/>
  <c r="J172" i="8"/>
  <c r="K165" i="8"/>
  <c r="U165" i="8" s="1"/>
  <c r="L165" i="8" s="1"/>
  <c r="K157" i="8"/>
  <c r="U157" i="8" s="1"/>
  <c r="L157" i="8" s="1"/>
  <c r="I177" i="8"/>
  <c r="J170" i="8"/>
  <c r="J162" i="8"/>
  <c r="K155" i="8"/>
  <c r="U155" i="8" s="1"/>
  <c r="L155" i="8" s="1"/>
  <c r="K176" i="8"/>
  <c r="U176" i="8" s="1"/>
  <c r="L176" i="8" s="1"/>
  <c r="K172" i="8"/>
  <c r="U172" i="8" s="1"/>
  <c r="L172" i="8" s="1"/>
  <c r="J169" i="8"/>
  <c r="I166" i="8"/>
  <c r="I162" i="8"/>
  <c r="K158" i="8"/>
  <c r="U158" i="8" s="1"/>
  <c r="L158" i="8" s="1"/>
  <c r="I175" i="8"/>
  <c r="K169" i="8"/>
  <c r="U169" i="8" s="1"/>
  <c r="L169" i="8" s="1"/>
  <c r="J164" i="8"/>
  <c r="I159" i="8"/>
  <c r="K179" i="8"/>
  <c r="U179" i="8" s="1"/>
  <c r="L179" i="8" s="1"/>
  <c r="J174" i="8"/>
  <c r="I169" i="8"/>
  <c r="K163" i="8"/>
  <c r="U163" i="8" s="1"/>
  <c r="L163" i="8" s="1"/>
  <c r="J158" i="8"/>
  <c r="K178" i="8"/>
  <c r="U178" i="8" s="1"/>
  <c r="L178" i="8" s="1"/>
  <c r="I176" i="8"/>
  <c r="J173" i="8"/>
  <c r="K170" i="8"/>
  <c r="U170" i="8" s="1"/>
  <c r="L170" i="8" s="1"/>
  <c r="I168" i="8"/>
  <c r="J165" i="8"/>
  <c r="K162" i="8"/>
  <c r="U162" i="8" s="1"/>
  <c r="L162" i="8" s="1"/>
  <c r="I160" i="8"/>
  <c r="J157" i="8"/>
  <c r="AK14" i="1"/>
  <c r="O4" i="8"/>
  <c r="N4" i="8"/>
  <c r="M4" i="8"/>
  <c r="Z131" i="8"/>
  <c r="Y131" i="8"/>
  <c r="X131" i="8"/>
  <c r="W131" i="8"/>
  <c r="V131" i="8"/>
  <c r="T131" i="8"/>
  <c r="S131" i="8"/>
  <c r="R131" i="8"/>
  <c r="Q131" i="8"/>
  <c r="P131" i="8"/>
  <c r="O131" i="8"/>
  <c r="G90" i="5"/>
  <c r="B90" i="5"/>
  <c r="E141" i="5"/>
  <c r="G141" i="5"/>
  <c r="I141" i="5"/>
  <c r="K141" i="5"/>
  <c r="M141" i="5"/>
  <c r="O141" i="5"/>
  <c r="E142" i="5"/>
  <c r="G142" i="5"/>
  <c r="I142" i="5"/>
  <c r="K142" i="5"/>
  <c r="M142" i="5"/>
  <c r="O142" i="5"/>
  <c r="E143" i="5"/>
  <c r="G143" i="5"/>
  <c r="I143" i="5"/>
  <c r="K143" i="5"/>
  <c r="M143" i="5"/>
  <c r="O143" i="5"/>
  <c r="E144" i="5"/>
  <c r="G144" i="5"/>
  <c r="I144" i="5"/>
  <c r="K144" i="5"/>
  <c r="M144" i="5"/>
  <c r="O144" i="5"/>
  <c r="E145" i="5"/>
  <c r="G145" i="5"/>
  <c r="I145" i="5"/>
  <c r="K145" i="5"/>
  <c r="M145" i="5"/>
  <c r="O145" i="5"/>
  <c r="E146" i="5"/>
  <c r="G146" i="5"/>
  <c r="I146" i="5"/>
  <c r="K146" i="5"/>
  <c r="M146" i="5"/>
  <c r="O146" i="5"/>
  <c r="E147" i="5"/>
  <c r="G147" i="5"/>
  <c r="I147" i="5"/>
  <c r="K147" i="5"/>
  <c r="M147" i="5"/>
  <c r="O147" i="5"/>
  <c r="E148" i="5"/>
  <c r="G148" i="5"/>
  <c r="I148" i="5"/>
  <c r="K148" i="5"/>
  <c r="M148" i="5"/>
  <c r="O148" i="5"/>
  <c r="E149" i="5"/>
  <c r="G149" i="5"/>
  <c r="I149" i="5"/>
  <c r="K149" i="5"/>
  <c r="M149" i="5"/>
  <c r="O149" i="5"/>
  <c r="E150" i="5"/>
  <c r="G150" i="5"/>
  <c r="I150" i="5"/>
  <c r="K150" i="5"/>
  <c r="M150" i="5"/>
  <c r="O150" i="5"/>
  <c r="E151" i="5"/>
  <c r="G151" i="5"/>
  <c r="I151" i="5"/>
  <c r="K151" i="5"/>
  <c r="M151" i="5"/>
  <c r="O151" i="5"/>
  <c r="E152" i="5"/>
  <c r="G152" i="5"/>
  <c r="I152" i="5"/>
  <c r="K152" i="5"/>
  <c r="M152" i="5"/>
  <c r="O152" i="5"/>
  <c r="E153" i="5"/>
  <c r="G153" i="5"/>
  <c r="I153" i="5"/>
  <c r="K153" i="5"/>
  <c r="M153" i="5"/>
  <c r="O153" i="5"/>
  <c r="E154" i="5"/>
  <c r="G154" i="5"/>
  <c r="I154" i="5"/>
  <c r="K154" i="5"/>
  <c r="M154" i="5"/>
  <c r="O154" i="5"/>
  <c r="E155" i="5"/>
  <c r="G155" i="5"/>
  <c r="I155" i="5"/>
  <c r="K155" i="5"/>
  <c r="M155" i="5"/>
  <c r="O155" i="5"/>
  <c r="E156" i="5"/>
  <c r="G156" i="5"/>
  <c r="I156" i="5"/>
  <c r="K156" i="5"/>
  <c r="M156" i="5"/>
  <c r="O156" i="5"/>
  <c r="E157" i="5"/>
  <c r="G157" i="5"/>
  <c r="I157" i="5"/>
  <c r="K157" i="5"/>
  <c r="M157" i="5"/>
  <c r="O157" i="5"/>
  <c r="E158" i="5"/>
  <c r="G158" i="5"/>
  <c r="I158" i="5"/>
  <c r="K158" i="5"/>
  <c r="M158" i="5"/>
  <c r="O158" i="5"/>
  <c r="E159" i="5"/>
  <c r="G159" i="5"/>
  <c r="I159" i="5"/>
  <c r="K159" i="5"/>
  <c r="M159" i="5"/>
  <c r="O159" i="5"/>
  <c r="C187" i="5"/>
  <c r="E187" i="5"/>
  <c r="G187" i="5"/>
  <c r="I187" i="5"/>
  <c r="K187" i="5"/>
  <c r="M187" i="5"/>
  <c r="O187" i="5"/>
  <c r="C188" i="5"/>
  <c r="E188" i="5"/>
  <c r="G188" i="5"/>
  <c r="I188" i="5"/>
  <c r="K188" i="5"/>
  <c r="M188" i="5"/>
  <c r="O188" i="5"/>
  <c r="C189" i="5"/>
  <c r="E189" i="5"/>
  <c r="G189" i="5"/>
  <c r="I189" i="5"/>
  <c r="K189" i="5"/>
  <c r="M189" i="5"/>
  <c r="O189" i="5"/>
  <c r="C190" i="5"/>
  <c r="E190" i="5"/>
  <c r="G190" i="5"/>
  <c r="I190" i="5"/>
  <c r="K190" i="5"/>
  <c r="M190" i="5"/>
  <c r="O190" i="5"/>
  <c r="C191" i="5"/>
  <c r="E191" i="5"/>
  <c r="G191" i="5"/>
  <c r="I191" i="5"/>
  <c r="K191" i="5"/>
  <c r="M191" i="5"/>
  <c r="O191" i="5"/>
  <c r="C192" i="5"/>
  <c r="E192" i="5"/>
  <c r="G192" i="5"/>
  <c r="I192" i="5"/>
  <c r="K192" i="5"/>
  <c r="M192" i="5"/>
  <c r="O192" i="5"/>
  <c r="C193" i="5"/>
  <c r="E193" i="5"/>
  <c r="G193" i="5"/>
  <c r="I193" i="5"/>
  <c r="K193" i="5"/>
  <c r="M193" i="5"/>
  <c r="O193" i="5"/>
  <c r="C194" i="5"/>
  <c r="E194" i="5"/>
  <c r="G194" i="5"/>
  <c r="I194" i="5"/>
  <c r="K194" i="5"/>
  <c r="M194" i="5"/>
  <c r="O194" i="5"/>
  <c r="C195" i="5"/>
  <c r="E195" i="5"/>
  <c r="G195" i="5"/>
  <c r="I195" i="5"/>
  <c r="K195" i="5"/>
  <c r="M195" i="5"/>
  <c r="O195" i="5"/>
  <c r="C196" i="5"/>
  <c r="E196" i="5"/>
  <c r="G196" i="5"/>
  <c r="I196" i="5"/>
  <c r="K196" i="5"/>
  <c r="M196" i="5"/>
  <c r="O196" i="5"/>
  <c r="C197" i="5"/>
  <c r="E197" i="5"/>
  <c r="G197" i="5"/>
  <c r="I197" i="5"/>
  <c r="K197" i="5"/>
  <c r="M197" i="5"/>
  <c r="O197" i="5"/>
  <c r="C198" i="5"/>
  <c r="E198" i="5"/>
  <c r="G198" i="5"/>
  <c r="I198" i="5"/>
  <c r="K198" i="5"/>
  <c r="M198" i="5"/>
  <c r="O198" i="5"/>
  <c r="C199" i="5"/>
  <c r="E199" i="5"/>
  <c r="G199" i="5"/>
  <c r="I199" i="5"/>
  <c r="K199" i="5"/>
  <c r="M199" i="5"/>
  <c r="O199" i="5"/>
  <c r="C200" i="5"/>
  <c r="E200" i="5"/>
  <c r="G200" i="5"/>
  <c r="I200" i="5"/>
  <c r="K200" i="5"/>
  <c r="M200" i="5"/>
  <c r="O200" i="5"/>
  <c r="C201" i="5"/>
  <c r="E201" i="5"/>
  <c r="G201" i="5"/>
  <c r="I201" i="5"/>
  <c r="K201" i="5"/>
  <c r="M201" i="5"/>
  <c r="O201" i="5"/>
  <c r="C202" i="5"/>
  <c r="E202" i="5"/>
  <c r="G202" i="5"/>
  <c r="I202" i="5"/>
  <c r="K202" i="5"/>
  <c r="M202" i="5"/>
  <c r="O202" i="5"/>
  <c r="C203" i="5"/>
  <c r="E203" i="5"/>
  <c r="G203" i="5"/>
  <c r="I203" i="5"/>
  <c r="K203" i="5"/>
  <c r="M203" i="5"/>
  <c r="O203" i="5"/>
  <c r="C204" i="5"/>
  <c r="E204" i="5"/>
  <c r="G204" i="5"/>
  <c r="I204" i="5"/>
  <c r="K204" i="5"/>
  <c r="M204" i="5"/>
  <c r="O204" i="5"/>
  <c r="C205" i="5"/>
  <c r="E205" i="5"/>
  <c r="G205" i="5"/>
  <c r="I205" i="5"/>
  <c r="K205" i="5"/>
  <c r="M205" i="5"/>
  <c r="O205" i="5"/>
  <c r="M186" i="5"/>
  <c r="K186" i="5"/>
  <c r="I186" i="5"/>
  <c r="G186" i="5"/>
  <c r="E186" i="5"/>
  <c r="C186" i="5"/>
  <c r="O140" i="5"/>
  <c r="M140" i="5"/>
  <c r="M160" i="5" s="1"/>
  <c r="K140" i="5"/>
  <c r="K160" i="5" s="1"/>
  <c r="I140" i="5"/>
  <c r="I160" i="5" s="1"/>
  <c r="G140" i="5"/>
  <c r="C117" i="5"/>
  <c r="C116" i="5"/>
  <c r="I114" i="5"/>
  <c r="H114" i="5"/>
  <c r="G114" i="5"/>
  <c r="D114" i="5"/>
  <c r="C114" i="5"/>
  <c r="B114" i="5"/>
  <c r="B13" i="5"/>
  <c r="G17" i="5"/>
  <c r="F15" i="5"/>
  <c r="F14" i="5"/>
  <c r="J13" i="5"/>
  <c r="J14" i="5"/>
  <c r="C68" i="5"/>
  <c r="D68" i="5"/>
  <c r="G68" i="5"/>
  <c r="H68" i="5"/>
  <c r="I68" i="5"/>
  <c r="L68" i="5"/>
  <c r="M68" i="5"/>
  <c r="N68" i="5"/>
  <c r="L44" i="5"/>
  <c r="J21" i="5" s="1"/>
  <c r="D160" i="5"/>
  <c r="F160" i="5"/>
  <c r="H160" i="5"/>
  <c r="J160" i="5"/>
  <c r="L160" i="5"/>
  <c r="N160" i="5"/>
  <c r="N206" i="5"/>
  <c r="L206" i="5"/>
  <c r="J206" i="5"/>
  <c r="H206" i="5"/>
  <c r="F206" i="5"/>
  <c r="D206" i="5"/>
  <c r="B206" i="5"/>
  <c r="E160" i="5" l="1"/>
  <c r="P205" i="5"/>
  <c r="C41" i="5" s="1"/>
  <c r="P202" i="5"/>
  <c r="C38" i="5" s="1"/>
  <c r="P200" i="5"/>
  <c r="P199" i="5"/>
  <c r="C35" i="5" s="1"/>
  <c r="P198" i="5"/>
  <c r="C34" i="5" s="1"/>
  <c r="P197" i="5"/>
  <c r="C33" i="5" s="1"/>
  <c r="P196" i="5"/>
  <c r="C32" i="5" s="1"/>
  <c r="P195" i="5"/>
  <c r="P194" i="5"/>
  <c r="C30" i="5" s="1"/>
  <c r="P193" i="5"/>
  <c r="C29" i="5" s="1"/>
  <c r="P192" i="5"/>
  <c r="P191" i="5"/>
  <c r="C27" i="5" s="1"/>
  <c r="P190" i="5"/>
  <c r="C26" i="5" s="1"/>
  <c r="P189" i="5"/>
  <c r="C25" i="5" s="1"/>
  <c r="P188" i="5"/>
  <c r="C24" i="5" s="1"/>
  <c r="P187" i="5"/>
  <c r="C23" i="5" s="1"/>
  <c r="P204" i="5"/>
  <c r="C40" i="5" s="1"/>
  <c r="P203" i="5"/>
  <c r="C39" i="5" s="1"/>
  <c r="P201" i="5"/>
  <c r="C37" i="5" s="1"/>
  <c r="B17" i="5"/>
  <c r="F13" i="5"/>
  <c r="P186" i="5"/>
  <c r="C22" i="5" s="1"/>
  <c r="G160" i="5"/>
  <c r="C36" i="5"/>
  <c r="C28" i="5"/>
  <c r="C31" i="5"/>
  <c r="O160" i="5"/>
  <c r="M206" i="5"/>
  <c r="D6" i="5"/>
  <c r="K180" i="8"/>
  <c r="U180" i="8" s="1"/>
  <c r="C160" i="5"/>
  <c r="Y22" i="1" l="1"/>
  <c r="J22" i="1" s="1"/>
  <c r="I22" i="1" s="1"/>
  <c r="Y24" i="1"/>
  <c r="Y25" i="1"/>
  <c r="Y16" i="1"/>
  <c r="J16" i="1" s="1"/>
  <c r="I16" i="1" s="1"/>
  <c r="Y21" i="1"/>
  <c r="J21" i="1" s="1"/>
  <c r="I21" i="1" s="1"/>
  <c r="Y23" i="1"/>
  <c r="J23" i="1" s="1"/>
  <c r="I23" i="1" s="1"/>
  <c r="Y26" i="1"/>
  <c r="Y17" i="1"/>
  <c r="J17" i="1" s="1"/>
  <c r="I17" i="1" s="1"/>
  <c r="X22" i="1"/>
  <c r="H22" i="1" s="1"/>
  <c r="G22" i="1" s="1"/>
  <c r="X24" i="1"/>
  <c r="H24" i="1" s="1"/>
  <c r="G24" i="1" s="1"/>
  <c r="X25" i="1"/>
  <c r="X16" i="1"/>
  <c r="H16" i="1" s="1"/>
  <c r="G16" i="1" s="1"/>
  <c r="X21" i="1"/>
  <c r="H21" i="1" s="1"/>
  <c r="G21" i="1" s="1"/>
  <c r="X23" i="1"/>
  <c r="H23" i="1" s="1"/>
  <c r="G23" i="1" s="1"/>
  <c r="X26" i="1"/>
  <c r="X17" i="1"/>
  <c r="H17" i="1" s="1"/>
  <c r="G17" i="1" s="1"/>
  <c r="W22" i="1"/>
  <c r="W24" i="1"/>
  <c r="W25" i="1"/>
  <c r="W16" i="1"/>
  <c r="W21" i="1"/>
  <c r="W23" i="1"/>
  <c r="W26" i="1"/>
  <c r="W17" i="1"/>
  <c r="B68" i="5"/>
  <c r="C71" i="5"/>
  <c r="C70" i="5"/>
  <c r="G22" i="3"/>
  <c r="B88" i="6" l="1"/>
  <c r="C88" i="6" s="1"/>
  <c r="B89" i="6"/>
  <c r="C89" i="6" s="1"/>
  <c r="E89" i="6" s="1"/>
  <c r="F133" i="10" s="1"/>
  <c r="H133" i="10" s="1"/>
  <c r="H135" i="10" s="1"/>
  <c r="B90" i="6"/>
  <c r="C90" i="6" s="1"/>
  <c r="B91" i="6"/>
  <c r="C91" i="6" s="1"/>
  <c r="B92" i="6"/>
  <c r="C92" i="6" s="1"/>
  <c r="B93" i="6"/>
  <c r="C93" i="6" s="1"/>
  <c r="B94" i="6"/>
  <c r="C94" i="6" s="1"/>
  <c r="B95" i="6"/>
  <c r="C95" i="6" s="1"/>
  <c r="B96" i="6"/>
  <c r="C96" i="6" s="1"/>
  <c r="B97" i="6"/>
  <c r="C97" i="6" s="1"/>
  <c r="B98" i="6"/>
  <c r="C98" i="6" s="1"/>
  <c r="B99" i="6"/>
  <c r="C99" i="6" s="1"/>
  <c r="B100" i="6"/>
  <c r="C100" i="6" s="1"/>
  <c r="B101" i="6"/>
  <c r="C101" i="6" s="1"/>
  <c r="B102" i="6"/>
  <c r="C102" i="6" s="1"/>
  <c r="B103" i="6"/>
  <c r="C103" i="6" s="1"/>
  <c r="B104" i="6"/>
  <c r="C104" i="6" s="1"/>
  <c r="B105" i="6"/>
  <c r="C105" i="6" s="1"/>
  <c r="B106" i="6"/>
  <c r="C106" i="6" s="1"/>
  <c r="B87" i="6"/>
  <c r="C87" i="6" s="1"/>
  <c r="E87" i="6" s="1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87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48" i="6"/>
  <c r="D107" i="6"/>
  <c r="U9" i="1"/>
  <c r="E106" i="6" l="1"/>
  <c r="G106" i="6" s="1"/>
  <c r="E105" i="6"/>
  <c r="G105" i="6" s="1"/>
  <c r="E103" i="6"/>
  <c r="G103" i="6" s="1"/>
  <c r="E101" i="6"/>
  <c r="G101" i="6" s="1"/>
  <c r="E99" i="6"/>
  <c r="G99" i="6" s="1"/>
  <c r="E97" i="6"/>
  <c r="G97" i="6" s="1"/>
  <c r="E95" i="6"/>
  <c r="F427" i="10" s="1"/>
  <c r="H427" i="10" s="1"/>
  <c r="H429" i="10" s="1"/>
  <c r="E93" i="6"/>
  <c r="F329" i="10" s="1"/>
  <c r="H329" i="10" s="1"/>
  <c r="H331" i="10" s="1"/>
  <c r="E91" i="6"/>
  <c r="F231" i="10" s="1"/>
  <c r="H231" i="10" s="1"/>
  <c r="H233" i="10" s="1"/>
  <c r="E104" i="6"/>
  <c r="G104" i="6" s="1"/>
  <c r="E102" i="6"/>
  <c r="G102" i="6" s="1"/>
  <c r="E100" i="6"/>
  <c r="G100" i="6" s="1"/>
  <c r="E98" i="6"/>
  <c r="G98" i="6" s="1"/>
  <c r="E96" i="6"/>
  <c r="F476" i="10" s="1"/>
  <c r="H476" i="10" s="1"/>
  <c r="H478" i="10" s="1"/>
  <c r="E94" i="6"/>
  <c r="F378" i="10" s="1"/>
  <c r="H378" i="10" s="1"/>
  <c r="H380" i="10" s="1"/>
  <c r="E92" i="6"/>
  <c r="F280" i="10" s="1"/>
  <c r="H280" i="10" s="1"/>
  <c r="H282" i="10" s="1"/>
  <c r="E90" i="6"/>
  <c r="F182" i="10" s="1"/>
  <c r="H182" i="10" s="1"/>
  <c r="H184" i="10" s="1"/>
  <c r="E88" i="6"/>
  <c r="F84" i="10" s="1"/>
  <c r="H84" i="10" s="1"/>
  <c r="H86" i="10" s="1"/>
  <c r="G89" i="6"/>
  <c r="C48" i="6"/>
  <c r="E48" i="6" s="1"/>
  <c r="B107" i="6"/>
  <c r="G88" i="6" l="1"/>
  <c r="G90" i="6"/>
  <c r="G92" i="6"/>
  <c r="G94" i="6"/>
  <c r="G96" i="6"/>
  <c r="G91" i="6"/>
  <c r="G93" i="6"/>
  <c r="G95" i="6"/>
  <c r="C107" i="6"/>
  <c r="F35" i="10" l="1"/>
  <c r="H35" i="10" s="1"/>
  <c r="H37" i="10" s="1"/>
  <c r="G87" i="6"/>
  <c r="G107" i="6" s="1"/>
  <c r="G20" i="10"/>
  <c r="D82" i="6"/>
  <c r="B86" i="6" s="1"/>
  <c r="E107" i="6"/>
  <c r="N32" i="8"/>
  <c r="O32" i="8"/>
  <c r="J25" i="1"/>
  <c r="I25" i="1" s="1"/>
  <c r="D17" i="5" l="1"/>
  <c r="Z53" i="8"/>
  <c r="Y53" i="8"/>
  <c r="X53" i="8"/>
  <c r="W53" i="8"/>
  <c r="V53" i="8"/>
  <c r="T53" i="8"/>
  <c r="S53" i="8"/>
  <c r="R53" i="8"/>
  <c r="Q53" i="8"/>
  <c r="J17" i="5" l="1"/>
  <c r="O53" i="8"/>
  <c r="P53" i="8"/>
  <c r="N53" i="8"/>
  <c r="K16" i="1" l="1"/>
  <c r="K15" i="1" l="1"/>
  <c r="K17" i="1"/>
  <c r="AK17" i="1"/>
  <c r="U13" i="1"/>
  <c r="U114" i="1" s="1"/>
  <c r="U3" i="1"/>
  <c r="G110" i="4"/>
  <c r="G466" i="10" l="1"/>
  <c r="H466" i="10" s="1"/>
  <c r="G465" i="10"/>
  <c r="H465" i="10" s="1"/>
  <c r="G417" i="10"/>
  <c r="H417" i="10" s="1"/>
  <c r="G416" i="10"/>
  <c r="H416" i="10" s="1"/>
  <c r="G368" i="10"/>
  <c r="H368" i="10" s="1"/>
  <c r="G367" i="10"/>
  <c r="H367" i="10" s="1"/>
  <c r="G319" i="10"/>
  <c r="H319" i="10" s="1"/>
  <c r="G318" i="10"/>
  <c r="H318" i="10" s="1"/>
  <c r="G270" i="10"/>
  <c r="H270" i="10" s="1"/>
  <c r="G269" i="10"/>
  <c r="H269" i="10" s="1"/>
  <c r="G221" i="10"/>
  <c r="H221" i="10" s="1"/>
  <c r="G220" i="10"/>
  <c r="H220" i="10" s="1"/>
  <c r="G172" i="10"/>
  <c r="H172" i="10" s="1"/>
  <c r="G171" i="10"/>
  <c r="H171" i="10" s="1"/>
  <c r="G123" i="10"/>
  <c r="H123" i="10" s="1"/>
  <c r="G122" i="10"/>
  <c r="H122" i="10" s="1"/>
  <c r="G74" i="10"/>
  <c r="H74" i="10" s="1"/>
  <c r="G73" i="10"/>
  <c r="H73" i="10" s="1"/>
  <c r="V181" i="1"/>
  <c r="V183" i="1"/>
  <c r="V185" i="1"/>
  <c r="V187" i="1"/>
  <c r="V189" i="1"/>
  <c r="V191" i="1"/>
  <c r="V193" i="1"/>
  <c r="V195" i="1"/>
  <c r="V197" i="1"/>
  <c r="V133" i="1"/>
  <c r="V135" i="1"/>
  <c r="V182" i="1"/>
  <c r="V184" i="1"/>
  <c r="V186" i="1"/>
  <c r="V188" i="1"/>
  <c r="V190" i="1"/>
  <c r="V192" i="1"/>
  <c r="V194" i="1"/>
  <c r="V196" i="1"/>
  <c r="V134" i="1"/>
  <c r="U136" i="1"/>
  <c r="U138" i="1"/>
  <c r="U140" i="1"/>
  <c r="U142" i="1"/>
  <c r="U144" i="1"/>
  <c r="U146" i="1"/>
  <c r="U148" i="1"/>
  <c r="U150" i="1"/>
  <c r="U85" i="1"/>
  <c r="U87" i="1"/>
  <c r="U89" i="1"/>
  <c r="U133" i="1"/>
  <c r="F133" i="1" s="1"/>
  <c r="E133" i="1" s="1"/>
  <c r="U139" i="1"/>
  <c r="U143" i="1"/>
  <c r="U147" i="1"/>
  <c r="U84" i="1"/>
  <c r="U88" i="1"/>
  <c r="V92" i="1"/>
  <c r="V94" i="1"/>
  <c r="V96" i="1"/>
  <c r="V98" i="1"/>
  <c r="V100" i="1"/>
  <c r="V34" i="1"/>
  <c r="V36" i="1"/>
  <c r="V38" i="1"/>
  <c r="V40" i="1"/>
  <c r="V42" i="1"/>
  <c r="V44" i="1"/>
  <c r="V46" i="1"/>
  <c r="V48" i="1"/>
  <c r="V50" i="1"/>
  <c r="V136" i="1"/>
  <c r="V140" i="1"/>
  <c r="V144" i="1"/>
  <c r="V148" i="1"/>
  <c r="V85" i="1"/>
  <c r="V91" i="1"/>
  <c r="V95" i="1"/>
  <c r="V99" i="1"/>
  <c r="V35" i="1"/>
  <c r="V39" i="1"/>
  <c r="V45" i="1"/>
  <c r="V49" i="1"/>
  <c r="U182" i="1"/>
  <c r="F182" i="1" s="1"/>
  <c r="E182" i="1" s="1"/>
  <c r="U184" i="1"/>
  <c r="F184" i="1" s="1"/>
  <c r="E184" i="1" s="1"/>
  <c r="U186" i="1"/>
  <c r="F186" i="1" s="1"/>
  <c r="E186" i="1" s="1"/>
  <c r="U188" i="1"/>
  <c r="F188" i="1" s="1"/>
  <c r="E188" i="1" s="1"/>
  <c r="U190" i="1"/>
  <c r="F190" i="1" s="1"/>
  <c r="E190" i="1" s="1"/>
  <c r="U192" i="1"/>
  <c r="F192" i="1" s="1"/>
  <c r="E192" i="1" s="1"/>
  <c r="U194" i="1"/>
  <c r="F194" i="1" s="1"/>
  <c r="E194" i="1" s="1"/>
  <c r="U196" i="1"/>
  <c r="F196" i="1" s="1"/>
  <c r="E196" i="1" s="1"/>
  <c r="U198" i="1"/>
  <c r="U134" i="1"/>
  <c r="U181" i="1"/>
  <c r="U183" i="1"/>
  <c r="U185" i="1"/>
  <c r="U187" i="1"/>
  <c r="U189" i="1"/>
  <c r="U191" i="1"/>
  <c r="U193" i="1"/>
  <c r="U195" i="1"/>
  <c r="U197" i="1"/>
  <c r="U135" i="1"/>
  <c r="F135" i="1" s="1"/>
  <c r="E135" i="1" s="1"/>
  <c r="V137" i="1"/>
  <c r="V139" i="1"/>
  <c r="V141" i="1"/>
  <c r="V143" i="1"/>
  <c r="V145" i="1"/>
  <c r="V147" i="1"/>
  <c r="V149" i="1"/>
  <c r="V84" i="1"/>
  <c r="V86" i="1"/>
  <c r="V88" i="1"/>
  <c r="V90" i="1"/>
  <c r="V138" i="1"/>
  <c r="V142" i="1"/>
  <c r="V146" i="1"/>
  <c r="V150" i="1"/>
  <c r="V87" i="1"/>
  <c r="U91" i="1"/>
  <c r="U93" i="1"/>
  <c r="U95" i="1"/>
  <c r="F95" i="1" s="1"/>
  <c r="E95" i="1" s="1"/>
  <c r="U97" i="1"/>
  <c r="U99" i="1"/>
  <c r="U101" i="1"/>
  <c r="U35" i="1"/>
  <c r="F35" i="1" s="1"/>
  <c r="E35" i="1" s="1"/>
  <c r="U37" i="1"/>
  <c r="U39" i="1"/>
  <c r="U41" i="1"/>
  <c r="U43" i="1"/>
  <c r="U45" i="1"/>
  <c r="U47" i="1"/>
  <c r="U49" i="1"/>
  <c r="F49" i="1" s="1"/>
  <c r="E49" i="1" s="1"/>
  <c r="V198" i="1"/>
  <c r="U137" i="1"/>
  <c r="U141" i="1"/>
  <c r="F141" i="1" s="1"/>
  <c r="E141" i="1" s="1"/>
  <c r="U145" i="1"/>
  <c r="U149" i="1"/>
  <c r="F149" i="1" s="1"/>
  <c r="E149" i="1" s="1"/>
  <c r="U86" i="1"/>
  <c r="U90" i="1"/>
  <c r="F90" i="1" s="1"/>
  <c r="E90" i="1" s="1"/>
  <c r="U92" i="1"/>
  <c r="U94" i="1"/>
  <c r="U96" i="1"/>
  <c r="U98" i="1"/>
  <c r="U100" i="1"/>
  <c r="U34" i="1"/>
  <c r="U36" i="1"/>
  <c r="U38" i="1"/>
  <c r="U40" i="1"/>
  <c r="U42" i="1"/>
  <c r="U44" i="1"/>
  <c r="U46" i="1"/>
  <c r="U48" i="1"/>
  <c r="U50" i="1"/>
  <c r="V89" i="1"/>
  <c r="V93" i="1"/>
  <c r="V97" i="1"/>
  <c r="V101" i="1"/>
  <c r="V37" i="1"/>
  <c r="V41" i="1"/>
  <c r="V43" i="1"/>
  <c r="V47" i="1"/>
  <c r="N153" i="8"/>
  <c r="N154" i="8"/>
  <c r="G24" i="10"/>
  <c r="H24" i="10" s="1"/>
  <c r="M153" i="8"/>
  <c r="M154" i="8"/>
  <c r="G25" i="10"/>
  <c r="H25" i="10" s="1"/>
  <c r="U171" i="1"/>
  <c r="U57" i="1"/>
  <c r="G18" i="4"/>
  <c r="O12" i="5"/>
  <c r="G140" i="3"/>
  <c r="H75" i="10" l="1"/>
  <c r="H124" i="10"/>
  <c r="H173" i="10"/>
  <c r="H222" i="10"/>
  <c r="H320" i="10"/>
  <c r="H369" i="10"/>
  <c r="H467" i="10"/>
  <c r="F48" i="1"/>
  <c r="E48" i="1" s="1"/>
  <c r="F44" i="1"/>
  <c r="E44" i="1" s="1"/>
  <c r="F40" i="1"/>
  <c r="E40" i="1" s="1"/>
  <c r="F36" i="1"/>
  <c r="E36" i="1" s="1"/>
  <c r="F100" i="1"/>
  <c r="E100" i="1" s="1"/>
  <c r="F96" i="1"/>
  <c r="E96" i="1" s="1"/>
  <c r="F92" i="1"/>
  <c r="E92" i="1" s="1"/>
  <c r="F86" i="1"/>
  <c r="E86" i="1" s="1"/>
  <c r="F145" i="1"/>
  <c r="E145" i="1" s="1"/>
  <c r="F137" i="1"/>
  <c r="E137" i="1" s="1"/>
  <c r="F45" i="1"/>
  <c r="E45" i="1" s="1"/>
  <c r="F195" i="1"/>
  <c r="E195" i="1" s="1"/>
  <c r="F191" i="1"/>
  <c r="E191" i="1" s="1"/>
  <c r="F187" i="1"/>
  <c r="E187" i="1" s="1"/>
  <c r="F183" i="1"/>
  <c r="E183" i="1" s="1"/>
  <c r="F134" i="1"/>
  <c r="E134" i="1" s="1"/>
  <c r="F85" i="1"/>
  <c r="E85" i="1" s="1"/>
  <c r="H271" i="10"/>
  <c r="H418" i="10"/>
  <c r="F50" i="1"/>
  <c r="E50" i="1" s="1"/>
  <c r="F46" i="1"/>
  <c r="E46" i="1" s="1"/>
  <c r="F42" i="1"/>
  <c r="E42" i="1" s="1"/>
  <c r="F38" i="1"/>
  <c r="E38" i="1" s="1"/>
  <c r="F34" i="1"/>
  <c r="E34" i="1" s="1"/>
  <c r="F98" i="1"/>
  <c r="E98" i="1" s="1"/>
  <c r="F94" i="1"/>
  <c r="E94" i="1" s="1"/>
  <c r="F39" i="1"/>
  <c r="E39" i="1" s="1"/>
  <c r="F99" i="1"/>
  <c r="E99" i="1" s="1"/>
  <c r="F91" i="1"/>
  <c r="E91" i="1" s="1"/>
  <c r="F197" i="1"/>
  <c r="E197" i="1" s="1"/>
  <c r="F193" i="1"/>
  <c r="E193" i="1" s="1"/>
  <c r="F189" i="1"/>
  <c r="E189" i="1" s="1"/>
  <c r="F185" i="1"/>
  <c r="E185" i="1" s="1"/>
  <c r="F181" i="1"/>
  <c r="E181" i="1" s="1"/>
  <c r="F47" i="1"/>
  <c r="E47" i="1" s="1"/>
  <c r="F43" i="1"/>
  <c r="E43" i="1" s="1"/>
  <c r="F198" i="1"/>
  <c r="E198" i="1" s="1"/>
  <c r="F84" i="1"/>
  <c r="E84" i="1" s="1"/>
  <c r="F143" i="1"/>
  <c r="E143" i="1" s="1"/>
  <c r="F87" i="1"/>
  <c r="E87" i="1" s="1"/>
  <c r="F150" i="1"/>
  <c r="E150" i="1" s="1"/>
  <c r="F146" i="1"/>
  <c r="E146" i="1" s="1"/>
  <c r="F142" i="1"/>
  <c r="E142" i="1" s="1"/>
  <c r="F138" i="1"/>
  <c r="E138" i="1" s="1"/>
  <c r="F41" i="1"/>
  <c r="E41" i="1" s="1"/>
  <c r="F37" i="1"/>
  <c r="E37" i="1" s="1"/>
  <c r="F101" i="1"/>
  <c r="E101" i="1" s="1"/>
  <c r="F97" i="1"/>
  <c r="E97" i="1" s="1"/>
  <c r="F93" i="1"/>
  <c r="E93" i="1" s="1"/>
  <c r="F88" i="1"/>
  <c r="E88" i="1" s="1"/>
  <c r="F147" i="1"/>
  <c r="E147" i="1" s="1"/>
  <c r="F139" i="1"/>
  <c r="E139" i="1" s="1"/>
  <c r="F89" i="1"/>
  <c r="E89" i="1" s="1"/>
  <c r="F148" i="1"/>
  <c r="E148" i="1" s="1"/>
  <c r="F144" i="1"/>
  <c r="E144" i="1" s="1"/>
  <c r="F140" i="1"/>
  <c r="E140" i="1" s="1"/>
  <c r="F136" i="1"/>
  <c r="E136" i="1" s="1"/>
  <c r="B7" i="6"/>
  <c r="H552" i="3"/>
  <c r="L154" i="8"/>
  <c r="H26" i="10"/>
  <c r="N180" i="8"/>
  <c r="M180" i="8"/>
  <c r="L153" i="8"/>
  <c r="L180" i="8" s="1"/>
  <c r="H316" i="3"/>
  <c r="H80" i="3"/>
  <c r="H493" i="3"/>
  <c r="H257" i="3"/>
  <c r="H21" i="3"/>
  <c r="H434" i="3"/>
  <c r="H198" i="3"/>
  <c r="H375" i="3"/>
  <c r="H139" i="3"/>
  <c r="Y226" i="1"/>
  <c r="J226" i="1" s="1"/>
  <c r="I226" i="1" s="1"/>
  <c r="Y225" i="1"/>
  <c r="J225" i="1" s="1"/>
  <c r="I225" i="1" s="1"/>
  <c r="Y224" i="1"/>
  <c r="J224" i="1" s="1"/>
  <c r="I224" i="1" s="1"/>
  <c r="Y223" i="1"/>
  <c r="J223" i="1" s="1"/>
  <c r="I223" i="1" s="1"/>
  <c r="Y222" i="1"/>
  <c r="J222" i="1" s="1"/>
  <c r="I222" i="1" s="1"/>
  <c r="Y221" i="1"/>
  <c r="J221" i="1" s="1"/>
  <c r="I221" i="1" s="1"/>
  <c r="Y220" i="1"/>
  <c r="J220" i="1" s="1"/>
  <c r="I220" i="1" s="1"/>
  <c r="Y219" i="1"/>
  <c r="J219" i="1" s="1"/>
  <c r="I219" i="1" s="1"/>
  <c r="Y218" i="1"/>
  <c r="J218" i="1" s="1"/>
  <c r="I218" i="1" s="1"/>
  <c r="Y217" i="1"/>
  <c r="J217" i="1" s="1"/>
  <c r="I217" i="1" s="1"/>
  <c r="Y216" i="1"/>
  <c r="J216" i="1" s="1"/>
  <c r="I216" i="1" s="1"/>
  <c r="Y215" i="1"/>
  <c r="J215" i="1" s="1"/>
  <c r="I215" i="1" s="1"/>
  <c r="Y214" i="1"/>
  <c r="J214" i="1" s="1"/>
  <c r="I214" i="1" s="1"/>
  <c r="Y213" i="1"/>
  <c r="J213" i="1" s="1"/>
  <c r="I213" i="1" s="1"/>
  <c r="Y212" i="1"/>
  <c r="J212" i="1" s="1"/>
  <c r="I212" i="1" s="1"/>
  <c r="Y211" i="1"/>
  <c r="J211" i="1" s="1"/>
  <c r="I211" i="1" s="1"/>
  <c r="Y210" i="1"/>
  <c r="J210" i="1" s="1"/>
  <c r="I210" i="1" s="1"/>
  <c r="Y209" i="1"/>
  <c r="J209" i="1" s="1"/>
  <c r="I209" i="1" s="1"/>
  <c r="Y208" i="1"/>
  <c r="J208" i="1" s="1"/>
  <c r="I208" i="1" s="1"/>
  <c r="Y207" i="1"/>
  <c r="J207" i="1" s="1"/>
  <c r="I207" i="1" s="1"/>
  <c r="Y206" i="1"/>
  <c r="J206" i="1" s="1"/>
  <c r="I206" i="1" s="1"/>
  <c r="Y205" i="1"/>
  <c r="J205" i="1" s="1"/>
  <c r="I205" i="1" s="1"/>
  <c r="Y204" i="1"/>
  <c r="J204" i="1" s="1"/>
  <c r="I204" i="1" s="1"/>
  <c r="Y203" i="1"/>
  <c r="J203" i="1" s="1"/>
  <c r="I203" i="1" s="1"/>
  <c r="Y202" i="1"/>
  <c r="J202" i="1" s="1"/>
  <c r="I202" i="1" s="1"/>
  <c r="Y201" i="1"/>
  <c r="J201" i="1" s="1"/>
  <c r="I201" i="1" s="1"/>
  <c r="Y200" i="1"/>
  <c r="J200" i="1" s="1"/>
  <c r="I200" i="1" s="1"/>
  <c r="Y199" i="1"/>
  <c r="J199" i="1" s="1"/>
  <c r="I199" i="1" s="1"/>
  <c r="Y180" i="1"/>
  <c r="J180" i="1" s="1"/>
  <c r="I180" i="1" s="1"/>
  <c r="Y179" i="1"/>
  <c r="J179" i="1" s="1"/>
  <c r="I179" i="1" s="1"/>
  <c r="Y178" i="1"/>
  <c r="J178" i="1" s="1"/>
  <c r="I178" i="1" s="1"/>
  <c r="Y177" i="1"/>
  <c r="J177" i="1" s="1"/>
  <c r="I177" i="1" s="1"/>
  <c r="Y176" i="1"/>
  <c r="J176" i="1" s="1"/>
  <c r="I176" i="1" s="1"/>
  <c r="Y175" i="1"/>
  <c r="J175" i="1" s="1"/>
  <c r="I175" i="1" s="1"/>
  <c r="Y174" i="1"/>
  <c r="J174" i="1" s="1"/>
  <c r="I174" i="1" s="1"/>
  <c r="Y173" i="1"/>
  <c r="J173" i="1" s="1"/>
  <c r="I173" i="1" s="1"/>
  <c r="Y169" i="1"/>
  <c r="J169" i="1" s="1"/>
  <c r="I169" i="1" s="1"/>
  <c r="Y168" i="1"/>
  <c r="J168" i="1" s="1"/>
  <c r="I168" i="1" s="1"/>
  <c r="Y167" i="1"/>
  <c r="J167" i="1" s="1"/>
  <c r="I167" i="1" s="1"/>
  <c r="Y166" i="1"/>
  <c r="J166" i="1" s="1"/>
  <c r="I166" i="1" s="1"/>
  <c r="Y165" i="1"/>
  <c r="J165" i="1" s="1"/>
  <c r="I165" i="1" s="1"/>
  <c r="Y164" i="1"/>
  <c r="J164" i="1" s="1"/>
  <c r="I164" i="1" s="1"/>
  <c r="Y163" i="1"/>
  <c r="J163" i="1" s="1"/>
  <c r="I163" i="1" s="1"/>
  <c r="Y162" i="1"/>
  <c r="J162" i="1" s="1"/>
  <c r="I162" i="1" s="1"/>
  <c r="Y161" i="1"/>
  <c r="J161" i="1" s="1"/>
  <c r="I161" i="1" s="1"/>
  <c r="Y160" i="1"/>
  <c r="J160" i="1" s="1"/>
  <c r="I160" i="1" s="1"/>
  <c r="Y159" i="1"/>
  <c r="J159" i="1" s="1"/>
  <c r="I159" i="1" s="1"/>
  <c r="Y158" i="1"/>
  <c r="J158" i="1" s="1"/>
  <c r="I158" i="1" s="1"/>
  <c r="Y157" i="1"/>
  <c r="J157" i="1" s="1"/>
  <c r="I157" i="1" s="1"/>
  <c r="Y156" i="1"/>
  <c r="J156" i="1" s="1"/>
  <c r="I156" i="1" s="1"/>
  <c r="Y155" i="1"/>
  <c r="J155" i="1" s="1"/>
  <c r="I155" i="1" s="1"/>
  <c r="Y154" i="1"/>
  <c r="J154" i="1" s="1"/>
  <c r="I154" i="1" s="1"/>
  <c r="Y153" i="1"/>
  <c r="J153" i="1" s="1"/>
  <c r="I153" i="1" s="1"/>
  <c r="Y152" i="1"/>
  <c r="J152" i="1" s="1"/>
  <c r="I152" i="1" s="1"/>
  <c r="Y151" i="1"/>
  <c r="J151" i="1" s="1"/>
  <c r="I151" i="1" s="1"/>
  <c r="Y132" i="1"/>
  <c r="J132" i="1" s="1"/>
  <c r="I132" i="1" s="1"/>
  <c r="Y131" i="1"/>
  <c r="J131" i="1" s="1"/>
  <c r="I131" i="1" s="1"/>
  <c r="Y130" i="1"/>
  <c r="J130" i="1" s="1"/>
  <c r="I130" i="1" s="1"/>
  <c r="Y129" i="1"/>
  <c r="J129" i="1" s="1"/>
  <c r="I129" i="1" s="1"/>
  <c r="Y128" i="1"/>
  <c r="J128" i="1" s="1"/>
  <c r="I128" i="1" s="1"/>
  <c r="Y127" i="1"/>
  <c r="J127" i="1" s="1"/>
  <c r="I127" i="1" s="1"/>
  <c r="Y126" i="1"/>
  <c r="J126" i="1" s="1"/>
  <c r="I126" i="1" s="1"/>
  <c r="Y125" i="1"/>
  <c r="J125" i="1" s="1"/>
  <c r="I125" i="1" s="1"/>
  <c r="Y124" i="1"/>
  <c r="J124" i="1" s="1"/>
  <c r="I124" i="1" s="1"/>
  <c r="Y123" i="1"/>
  <c r="J123" i="1" s="1"/>
  <c r="I123" i="1" s="1"/>
  <c r="Y122" i="1"/>
  <c r="J122" i="1" s="1"/>
  <c r="I122" i="1" s="1"/>
  <c r="Y121" i="1"/>
  <c r="J121" i="1" s="1"/>
  <c r="I121" i="1" s="1"/>
  <c r="Y120" i="1"/>
  <c r="J120" i="1" s="1"/>
  <c r="I120" i="1" s="1"/>
  <c r="Y119" i="1"/>
  <c r="J119" i="1" s="1"/>
  <c r="I119" i="1" s="1"/>
  <c r="Y118" i="1"/>
  <c r="J118" i="1" s="1"/>
  <c r="I118" i="1" s="1"/>
  <c r="Y117" i="1"/>
  <c r="J117" i="1" s="1"/>
  <c r="I117" i="1" s="1"/>
  <c r="Y116" i="1"/>
  <c r="J116" i="1" s="1"/>
  <c r="I116" i="1" s="1"/>
  <c r="Y80" i="1"/>
  <c r="J80" i="1" s="1"/>
  <c r="I80" i="1" s="1"/>
  <c r="Y81" i="1"/>
  <c r="J81" i="1" s="1"/>
  <c r="I81" i="1" s="1"/>
  <c r="Y82" i="1"/>
  <c r="J82" i="1" s="1"/>
  <c r="I82" i="1" s="1"/>
  <c r="Y83" i="1"/>
  <c r="J83" i="1" s="1"/>
  <c r="I83" i="1" s="1"/>
  <c r="Y102" i="1"/>
  <c r="J102" i="1" s="1"/>
  <c r="I102" i="1" s="1"/>
  <c r="Y103" i="1"/>
  <c r="J103" i="1" s="1"/>
  <c r="I103" i="1" s="1"/>
  <c r="Y104" i="1"/>
  <c r="J104" i="1" s="1"/>
  <c r="I104" i="1" s="1"/>
  <c r="Y105" i="1"/>
  <c r="J105" i="1" s="1"/>
  <c r="I105" i="1" s="1"/>
  <c r="Y106" i="1"/>
  <c r="J106" i="1" s="1"/>
  <c r="I106" i="1" s="1"/>
  <c r="Y107" i="1"/>
  <c r="J107" i="1" s="1"/>
  <c r="I107" i="1" s="1"/>
  <c r="Y108" i="1"/>
  <c r="J108" i="1" s="1"/>
  <c r="I108" i="1" s="1"/>
  <c r="Y109" i="1"/>
  <c r="J109" i="1" s="1"/>
  <c r="I109" i="1" s="1"/>
  <c r="Y110" i="1"/>
  <c r="J110" i="1" s="1"/>
  <c r="I110" i="1" s="1"/>
  <c r="Y111" i="1"/>
  <c r="J111" i="1" s="1"/>
  <c r="I111" i="1" s="1"/>
  <c r="Y112" i="1"/>
  <c r="J112" i="1" s="1"/>
  <c r="I112" i="1" s="1"/>
  <c r="Y78" i="1"/>
  <c r="J78" i="1" s="1"/>
  <c r="I78" i="1" s="1"/>
  <c r="Y79" i="1"/>
  <c r="J79" i="1" s="1"/>
  <c r="I79" i="1" s="1"/>
  <c r="Y77" i="1"/>
  <c r="J77" i="1" s="1"/>
  <c r="I77" i="1" s="1"/>
  <c r="Y76" i="1"/>
  <c r="J76" i="1" s="1"/>
  <c r="I76" i="1" s="1"/>
  <c r="Y75" i="1"/>
  <c r="J75" i="1" s="1"/>
  <c r="I75" i="1" s="1"/>
  <c r="Y74" i="1"/>
  <c r="J74" i="1" s="1"/>
  <c r="I74" i="1" s="1"/>
  <c r="Y73" i="1"/>
  <c r="J73" i="1" s="1"/>
  <c r="I73" i="1" s="1"/>
  <c r="Y72" i="1"/>
  <c r="J72" i="1" s="1"/>
  <c r="I72" i="1" s="1"/>
  <c r="Y71" i="1"/>
  <c r="J71" i="1" s="1"/>
  <c r="I71" i="1" s="1"/>
  <c r="Y70" i="1"/>
  <c r="J70" i="1" s="1"/>
  <c r="I70" i="1" s="1"/>
  <c r="Y69" i="1"/>
  <c r="J69" i="1" s="1"/>
  <c r="I69" i="1" s="1"/>
  <c r="Y68" i="1"/>
  <c r="J68" i="1" s="1"/>
  <c r="I68" i="1" s="1"/>
  <c r="Y67" i="1"/>
  <c r="J67" i="1" s="1"/>
  <c r="I67" i="1" s="1"/>
  <c r="Y66" i="1"/>
  <c r="J66" i="1" s="1"/>
  <c r="I66" i="1" s="1"/>
  <c r="Y65" i="1"/>
  <c r="J65" i="1" s="1"/>
  <c r="I65" i="1" s="1"/>
  <c r="Y64" i="1"/>
  <c r="J64" i="1" s="1"/>
  <c r="I64" i="1" s="1"/>
  <c r="Y63" i="1"/>
  <c r="J63" i="1" s="1"/>
  <c r="I63" i="1" s="1"/>
  <c r="Y62" i="1"/>
  <c r="J62" i="1" s="1"/>
  <c r="I62" i="1" s="1"/>
  <c r="Y61" i="1"/>
  <c r="J61" i="1" s="1"/>
  <c r="I61" i="1" s="1"/>
  <c r="Y60" i="1"/>
  <c r="J60" i="1" s="1"/>
  <c r="I60" i="1" s="1"/>
  <c r="Y59" i="1"/>
  <c r="J59" i="1" s="1"/>
  <c r="I59" i="1" s="1"/>
  <c r="J26" i="1"/>
  <c r="I26" i="1" s="1"/>
  <c r="Y27" i="1"/>
  <c r="J27" i="1" s="1"/>
  <c r="I27" i="1" s="1"/>
  <c r="Y28" i="1"/>
  <c r="J28" i="1" s="1"/>
  <c r="Y29" i="1"/>
  <c r="J29" i="1" s="1"/>
  <c r="Y30" i="1"/>
  <c r="J30" i="1" s="1"/>
  <c r="Y31" i="1"/>
  <c r="J31" i="1" s="1"/>
  <c r="I31" i="1" s="1"/>
  <c r="Y32" i="1"/>
  <c r="J32" i="1" s="1"/>
  <c r="I32" i="1" s="1"/>
  <c r="Y33" i="1"/>
  <c r="J33" i="1" s="1"/>
  <c r="I33" i="1" s="1"/>
  <c r="Y51" i="1"/>
  <c r="J51" i="1" s="1"/>
  <c r="I51" i="1" s="1"/>
  <c r="Y52" i="1"/>
  <c r="J52" i="1" s="1"/>
  <c r="I52" i="1" s="1"/>
  <c r="Y53" i="1"/>
  <c r="J53" i="1" s="1"/>
  <c r="I53" i="1" s="1"/>
  <c r="Y54" i="1"/>
  <c r="J54" i="1" s="1"/>
  <c r="I54" i="1" s="1"/>
  <c r="Y55" i="1"/>
  <c r="J55" i="1" s="1"/>
  <c r="I55" i="1" s="1"/>
  <c r="Y20" i="1"/>
  <c r="J20" i="1" s="1"/>
  <c r="I20" i="1" s="1"/>
  <c r="J24" i="1"/>
  <c r="I24" i="1" s="1"/>
  <c r="Y15" i="1"/>
  <c r="J15" i="1" s="1"/>
  <c r="I15" i="1" s="1"/>
  <c r="I29" i="1" l="1"/>
  <c r="I28" i="1"/>
  <c r="Y113" i="1"/>
  <c r="Y170" i="1"/>
  <c r="Y227" i="1"/>
  <c r="P206" i="5" l="1"/>
  <c r="W20" i="1"/>
  <c r="X20" i="1"/>
  <c r="H20" i="1" s="1"/>
  <c r="G20" i="1" s="1"/>
  <c r="X226" i="1" l="1"/>
  <c r="H226" i="1" s="1"/>
  <c r="G226" i="1" s="1"/>
  <c r="W226" i="1"/>
  <c r="L226" i="1" s="1"/>
  <c r="K226" i="1" s="1"/>
  <c r="X225" i="1"/>
  <c r="H225" i="1" s="1"/>
  <c r="G225" i="1" s="1"/>
  <c r="W225" i="1"/>
  <c r="L225" i="1" s="1"/>
  <c r="K225" i="1" s="1"/>
  <c r="X224" i="1"/>
  <c r="H224" i="1" s="1"/>
  <c r="G224" i="1" s="1"/>
  <c r="W224" i="1"/>
  <c r="L224" i="1" s="1"/>
  <c r="K224" i="1" s="1"/>
  <c r="X223" i="1"/>
  <c r="H223" i="1" s="1"/>
  <c r="G223" i="1" s="1"/>
  <c r="W223" i="1"/>
  <c r="L223" i="1" s="1"/>
  <c r="K223" i="1" s="1"/>
  <c r="X222" i="1"/>
  <c r="H222" i="1" s="1"/>
  <c r="G222" i="1" s="1"/>
  <c r="W222" i="1"/>
  <c r="L222" i="1" s="1"/>
  <c r="K222" i="1" s="1"/>
  <c r="X221" i="1"/>
  <c r="H221" i="1" s="1"/>
  <c r="G221" i="1" s="1"/>
  <c r="W221" i="1"/>
  <c r="L221" i="1" s="1"/>
  <c r="K221" i="1" s="1"/>
  <c r="X220" i="1"/>
  <c r="H220" i="1" s="1"/>
  <c r="G220" i="1" s="1"/>
  <c r="W220" i="1"/>
  <c r="L220" i="1" s="1"/>
  <c r="K220" i="1" s="1"/>
  <c r="X219" i="1"/>
  <c r="H219" i="1" s="1"/>
  <c r="G219" i="1" s="1"/>
  <c r="W219" i="1"/>
  <c r="L219" i="1" s="1"/>
  <c r="K219" i="1" s="1"/>
  <c r="X218" i="1"/>
  <c r="H218" i="1" s="1"/>
  <c r="G218" i="1" s="1"/>
  <c r="W218" i="1"/>
  <c r="L218" i="1" s="1"/>
  <c r="K218" i="1" s="1"/>
  <c r="X217" i="1"/>
  <c r="H217" i="1" s="1"/>
  <c r="G217" i="1" s="1"/>
  <c r="W217" i="1"/>
  <c r="L217" i="1" s="1"/>
  <c r="K217" i="1" s="1"/>
  <c r="X216" i="1"/>
  <c r="H216" i="1" s="1"/>
  <c r="G216" i="1" s="1"/>
  <c r="W216" i="1"/>
  <c r="L216" i="1" s="1"/>
  <c r="K216" i="1" s="1"/>
  <c r="X215" i="1"/>
  <c r="H215" i="1" s="1"/>
  <c r="G215" i="1" s="1"/>
  <c r="W215" i="1"/>
  <c r="L215" i="1" s="1"/>
  <c r="K215" i="1" s="1"/>
  <c r="X214" i="1"/>
  <c r="H214" i="1" s="1"/>
  <c r="G214" i="1" s="1"/>
  <c r="W214" i="1"/>
  <c r="L214" i="1" s="1"/>
  <c r="K214" i="1" s="1"/>
  <c r="X213" i="1"/>
  <c r="H213" i="1" s="1"/>
  <c r="G213" i="1" s="1"/>
  <c r="W213" i="1"/>
  <c r="L213" i="1" s="1"/>
  <c r="K213" i="1" s="1"/>
  <c r="X212" i="1"/>
  <c r="H212" i="1" s="1"/>
  <c r="G212" i="1" s="1"/>
  <c r="W212" i="1"/>
  <c r="L212" i="1" s="1"/>
  <c r="K212" i="1" s="1"/>
  <c r="X211" i="1"/>
  <c r="H211" i="1" s="1"/>
  <c r="G211" i="1" s="1"/>
  <c r="W211" i="1"/>
  <c r="L211" i="1" s="1"/>
  <c r="K211" i="1" s="1"/>
  <c r="X210" i="1"/>
  <c r="H210" i="1" s="1"/>
  <c r="G210" i="1" s="1"/>
  <c r="W210" i="1"/>
  <c r="L210" i="1" s="1"/>
  <c r="K210" i="1" s="1"/>
  <c r="X209" i="1"/>
  <c r="H209" i="1" s="1"/>
  <c r="G209" i="1" s="1"/>
  <c r="W209" i="1"/>
  <c r="L209" i="1" s="1"/>
  <c r="K209" i="1" s="1"/>
  <c r="X208" i="1"/>
  <c r="H208" i="1" s="1"/>
  <c r="G208" i="1" s="1"/>
  <c r="W208" i="1"/>
  <c r="L208" i="1" s="1"/>
  <c r="K208" i="1" s="1"/>
  <c r="X207" i="1"/>
  <c r="H207" i="1" s="1"/>
  <c r="G207" i="1" s="1"/>
  <c r="W207" i="1"/>
  <c r="L207" i="1" s="1"/>
  <c r="K207" i="1" s="1"/>
  <c r="X206" i="1"/>
  <c r="H206" i="1" s="1"/>
  <c r="G206" i="1" s="1"/>
  <c r="W206" i="1"/>
  <c r="L206" i="1" s="1"/>
  <c r="K206" i="1" s="1"/>
  <c r="X205" i="1"/>
  <c r="H205" i="1" s="1"/>
  <c r="G205" i="1" s="1"/>
  <c r="W205" i="1"/>
  <c r="L205" i="1" s="1"/>
  <c r="K205" i="1" s="1"/>
  <c r="X204" i="1"/>
  <c r="H204" i="1" s="1"/>
  <c r="G204" i="1" s="1"/>
  <c r="W204" i="1"/>
  <c r="L204" i="1" s="1"/>
  <c r="K204" i="1" s="1"/>
  <c r="X203" i="1"/>
  <c r="H203" i="1" s="1"/>
  <c r="G203" i="1" s="1"/>
  <c r="W203" i="1"/>
  <c r="L203" i="1" s="1"/>
  <c r="X202" i="1"/>
  <c r="H202" i="1" s="1"/>
  <c r="G202" i="1" s="1"/>
  <c r="W202" i="1"/>
  <c r="L202" i="1" s="1"/>
  <c r="K202" i="1" s="1"/>
  <c r="X201" i="1"/>
  <c r="H201" i="1" s="1"/>
  <c r="G201" i="1" s="1"/>
  <c r="W201" i="1"/>
  <c r="L201" i="1" s="1"/>
  <c r="K201" i="1" s="1"/>
  <c r="X200" i="1"/>
  <c r="H200" i="1" s="1"/>
  <c r="G200" i="1" s="1"/>
  <c r="W200" i="1"/>
  <c r="L200" i="1" s="1"/>
  <c r="K200" i="1" s="1"/>
  <c r="X199" i="1"/>
  <c r="H199" i="1" s="1"/>
  <c r="G199" i="1" s="1"/>
  <c r="W199" i="1"/>
  <c r="L199" i="1" s="1"/>
  <c r="K199" i="1" s="1"/>
  <c r="X180" i="1"/>
  <c r="H180" i="1" s="1"/>
  <c r="G180" i="1" s="1"/>
  <c r="W180" i="1"/>
  <c r="L180" i="1" s="1"/>
  <c r="K180" i="1" s="1"/>
  <c r="X179" i="1"/>
  <c r="H179" i="1" s="1"/>
  <c r="W179" i="1"/>
  <c r="L179" i="1" s="1"/>
  <c r="K179" i="1" s="1"/>
  <c r="X178" i="1"/>
  <c r="H178" i="1" s="1"/>
  <c r="G178" i="1" s="1"/>
  <c r="W178" i="1"/>
  <c r="L178" i="1" s="1"/>
  <c r="K178" i="1" s="1"/>
  <c r="X177" i="1"/>
  <c r="H177" i="1" s="1"/>
  <c r="G177" i="1" s="1"/>
  <c r="W177" i="1"/>
  <c r="L177" i="1" s="1"/>
  <c r="K177" i="1" s="1"/>
  <c r="X176" i="1"/>
  <c r="H176" i="1" s="1"/>
  <c r="W176" i="1"/>
  <c r="L176" i="1" s="1"/>
  <c r="K176" i="1" s="1"/>
  <c r="X175" i="1"/>
  <c r="H175" i="1" s="1"/>
  <c r="G175" i="1" s="1"/>
  <c r="W175" i="1"/>
  <c r="L175" i="1" s="1"/>
  <c r="K175" i="1" s="1"/>
  <c r="X174" i="1"/>
  <c r="H174" i="1" s="1"/>
  <c r="W174" i="1"/>
  <c r="L174" i="1" s="1"/>
  <c r="K174" i="1" s="1"/>
  <c r="X173" i="1"/>
  <c r="W173" i="1"/>
  <c r="L173" i="1" s="1"/>
  <c r="X169" i="1"/>
  <c r="H169" i="1" s="1"/>
  <c r="G169" i="1" s="1"/>
  <c r="W169" i="1"/>
  <c r="L169" i="1" s="1"/>
  <c r="K169" i="1" s="1"/>
  <c r="X168" i="1"/>
  <c r="H168" i="1" s="1"/>
  <c r="G168" i="1" s="1"/>
  <c r="W168" i="1"/>
  <c r="L168" i="1" s="1"/>
  <c r="K168" i="1" s="1"/>
  <c r="X167" i="1"/>
  <c r="H167" i="1" s="1"/>
  <c r="G167" i="1" s="1"/>
  <c r="W167" i="1"/>
  <c r="L167" i="1" s="1"/>
  <c r="K167" i="1" s="1"/>
  <c r="X166" i="1"/>
  <c r="H166" i="1" s="1"/>
  <c r="G166" i="1" s="1"/>
  <c r="W166" i="1"/>
  <c r="L166" i="1" s="1"/>
  <c r="K166" i="1" s="1"/>
  <c r="X165" i="1"/>
  <c r="H165" i="1" s="1"/>
  <c r="G165" i="1" s="1"/>
  <c r="W165" i="1"/>
  <c r="L165" i="1" s="1"/>
  <c r="K165" i="1" s="1"/>
  <c r="X164" i="1"/>
  <c r="H164" i="1" s="1"/>
  <c r="G164" i="1" s="1"/>
  <c r="W164" i="1"/>
  <c r="L164" i="1" s="1"/>
  <c r="K164" i="1" s="1"/>
  <c r="X163" i="1"/>
  <c r="H163" i="1" s="1"/>
  <c r="G163" i="1" s="1"/>
  <c r="W163" i="1"/>
  <c r="L163" i="1" s="1"/>
  <c r="K163" i="1" s="1"/>
  <c r="X162" i="1"/>
  <c r="H162" i="1" s="1"/>
  <c r="G162" i="1" s="1"/>
  <c r="W162" i="1"/>
  <c r="L162" i="1" s="1"/>
  <c r="K162" i="1" s="1"/>
  <c r="X161" i="1"/>
  <c r="H161" i="1" s="1"/>
  <c r="G161" i="1" s="1"/>
  <c r="W161" i="1"/>
  <c r="L161" i="1" s="1"/>
  <c r="K161" i="1" s="1"/>
  <c r="X160" i="1"/>
  <c r="H160" i="1" s="1"/>
  <c r="G160" i="1" s="1"/>
  <c r="W160" i="1"/>
  <c r="L160" i="1" s="1"/>
  <c r="K160" i="1" s="1"/>
  <c r="X159" i="1"/>
  <c r="H159" i="1" s="1"/>
  <c r="G159" i="1" s="1"/>
  <c r="W159" i="1"/>
  <c r="L159" i="1" s="1"/>
  <c r="K159" i="1" s="1"/>
  <c r="X158" i="1"/>
  <c r="H158" i="1" s="1"/>
  <c r="G158" i="1" s="1"/>
  <c r="W158" i="1"/>
  <c r="L158" i="1" s="1"/>
  <c r="K158" i="1" s="1"/>
  <c r="X157" i="1"/>
  <c r="H157" i="1" s="1"/>
  <c r="G157" i="1" s="1"/>
  <c r="W157" i="1"/>
  <c r="L157" i="1" s="1"/>
  <c r="K157" i="1" s="1"/>
  <c r="X156" i="1"/>
  <c r="H156" i="1" s="1"/>
  <c r="G156" i="1" s="1"/>
  <c r="W156" i="1"/>
  <c r="L156" i="1" s="1"/>
  <c r="K156" i="1" s="1"/>
  <c r="X155" i="1"/>
  <c r="H155" i="1" s="1"/>
  <c r="G155" i="1" s="1"/>
  <c r="W155" i="1"/>
  <c r="L155" i="1" s="1"/>
  <c r="K155" i="1" s="1"/>
  <c r="X154" i="1"/>
  <c r="H154" i="1" s="1"/>
  <c r="G154" i="1" s="1"/>
  <c r="W154" i="1"/>
  <c r="L154" i="1" s="1"/>
  <c r="K154" i="1" s="1"/>
  <c r="X153" i="1"/>
  <c r="H153" i="1" s="1"/>
  <c r="G153" i="1" s="1"/>
  <c r="W153" i="1"/>
  <c r="L153" i="1" s="1"/>
  <c r="K153" i="1" s="1"/>
  <c r="X152" i="1"/>
  <c r="H152" i="1" s="1"/>
  <c r="G152" i="1" s="1"/>
  <c r="W152" i="1"/>
  <c r="L152" i="1" s="1"/>
  <c r="K152" i="1" s="1"/>
  <c r="X151" i="1"/>
  <c r="H151" i="1" s="1"/>
  <c r="G151" i="1" s="1"/>
  <c r="W151" i="1"/>
  <c r="L151" i="1" s="1"/>
  <c r="K151" i="1" s="1"/>
  <c r="X132" i="1"/>
  <c r="H132" i="1" s="1"/>
  <c r="G132" i="1" s="1"/>
  <c r="W132" i="1"/>
  <c r="L132" i="1" s="1"/>
  <c r="K132" i="1" s="1"/>
  <c r="X131" i="1"/>
  <c r="H131" i="1" s="1"/>
  <c r="G131" i="1" s="1"/>
  <c r="W131" i="1"/>
  <c r="L131" i="1" s="1"/>
  <c r="K131" i="1" s="1"/>
  <c r="X130" i="1"/>
  <c r="H130" i="1" s="1"/>
  <c r="G130" i="1" s="1"/>
  <c r="W130" i="1"/>
  <c r="L130" i="1" s="1"/>
  <c r="K130" i="1" s="1"/>
  <c r="X129" i="1"/>
  <c r="H129" i="1" s="1"/>
  <c r="G129" i="1" s="1"/>
  <c r="W129" i="1"/>
  <c r="L129" i="1" s="1"/>
  <c r="K129" i="1" s="1"/>
  <c r="X128" i="1"/>
  <c r="H128" i="1" s="1"/>
  <c r="G128" i="1" s="1"/>
  <c r="W128" i="1"/>
  <c r="L128" i="1" s="1"/>
  <c r="X127" i="1"/>
  <c r="H127" i="1" s="1"/>
  <c r="G127" i="1" s="1"/>
  <c r="W127" i="1"/>
  <c r="L127" i="1" s="1"/>
  <c r="K127" i="1" s="1"/>
  <c r="X126" i="1"/>
  <c r="H126" i="1" s="1"/>
  <c r="G126" i="1" s="1"/>
  <c r="W126" i="1"/>
  <c r="L126" i="1" s="1"/>
  <c r="K126" i="1" s="1"/>
  <c r="X125" i="1"/>
  <c r="H125" i="1" s="1"/>
  <c r="G125" i="1" s="1"/>
  <c r="W125" i="1"/>
  <c r="L125" i="1" s="1"/>
  <c r="K125" i="1" s="1"/>
  <c r="X124" i="1"/>
  <c r="H124" i="1" s="1"/>
  <c r="G124" i="1" s="1"/>
  <c r="W124" i="1"/>
  <c r="L124" i="1" s="1"/>
  <c r="K124" i="1" s="1"/>
  <c r="X123" i="1"/>
  <c r="H123" i="1" s="1"/>
  <c r="G123" i="1" s="1"/>
  <c r="W123" i="1"/>
  <c r="L123" i="1" s="1"/>
  <c r="K123" i="1" s="1"/>
  <c r="X122" i="1"/>
  <c r="H122" i="1" s="1"/>
  <c r="G122" i="1" s="1"/>
  <c r="W122" i="1"/>
  <c r="L122" i="1" s="1"/>
  <c r="K122" i="1" s="1"/>
  <c r="X121" i="1"/>
  <c r="H121" i="1" s="1"/>
  <c r="G121" i="1" s="1"/>
  <c r="W121" i="1"/>
  <c r="L121" i="1" s="1"/>
  <c r="K121" i="1" s="1"/>
  <c r="X120" i="1"/>
  <c r="H120" i="1" s="1"/>
  <c r="G120" i="1" s="1"/>
  <c r="W120" i="1"/>
  <c r="L120" i="1" s="1"/>
  <c r="K120" i="1" s="1"/>
  <c r="X119" i="1"/>
  <c r="H119" i="1" s="1"/>
  <c r="G119" i="1" s="1"/>
  <c r="W119" i="1"/>
  <c r="L119" i="1" s="1"/>
  <c r="K119" i="1" s="1"/>
  <c r="X118" i="1"/>
  <c r="H118" i="1" s="1"/>
  <c r="G118" i="1" s="1"/>
  <c r="W118" i="1"/>
  <c r="L118" i="1" s="1"/>
  <c r="K118" i="1" s="1"/>
  <c r="X117" i="1"/>
  <c r="H117" i="1" s="1"/>
  <c r="G117" i="1" s="1"/>
  <c r="W117" i="1"/>
  <c r="L117" i="1" s="1"/>
  <c r="K117" i="1" s="1"/>
  <c r="X116" i="1"/>
  <c r="W116" i="1"/>
  <c r="W81" i="1"/>
  <c r="L81" i="1" s="1"/>
  <c r="K81" i="1" s="1"/>
  <c r="X81" i="1"/>
  <c r="H81" i="1" s="1"/>
  <c r="G81" i="1" s="1"/>
  <c r="W82" i="1"/>
  <c r="L82" i="1" s="1"/>
  <c r="K82" i="1" s="1"/>
  <c r="X82" i="1"/>
  <c r="H82" i="1" s="1"/>
  <c r="G82" i="1" s="1"/>
  <c r="W83" i="1"/>
  <c r="L83" i="1" s="1"/>
  <c r="K83" i="1" s="1"/>
  <c r="X83" i="1"/>
  <c r="H83" i="1" s="1"/>
  <c r="G83" i="1" s="1"/>
  <c r="W102" i="1"/>
  <c r="L102" i="1" s="1"/>
  <c r="K102" i="1" s="1"/>
  <c r="X102" i="1"/>
  <c r="H102" i="1" s="1"/>
  <c r="G102" i="1" s="1"/>
  <c r="X112" i="1"/>
  <c r="H112" i="1" s="1"/>
  <c r="G112" i="1" s="1"/>
  <c r="W112" i="1"/>
  <c r="L112" i="1" s="1"/>
  <c r="K112" i="1" s="1"/>
  <c r="X111" i="1"/>
  <c r="H111" i="1" s="1"/>
  <c r="G111" i="1" s="1"/>
  <c r="W111" i="1"/>
  <c r="L111" i="1" s="1"/>
  <c r="K111" i="1" s="1"/>
  <c r="X110" i="1"/>
  <c r="H110" i="1" s="1"/>
  <c r="G110" i="1" s="1"/>
  <c r="W110" i="1"/>
  <c r="L110" i="1" s="1"/>
  <c r="K110" i="1" s="1"/>
  <c r="X109" i="1"/>
  <c r="H109" i="1" s="1"/>
  <c r="G109" i="1" s="1"/>
  <c r="W109" i="1"/>
  <c r="L109" i="1" s="1"/>
  <c r="K109" i="1" s="1"/>
  <c r="X108" i="1"/>
  <c r="H108" i="1" s="1"/>
  <c r="G108" i="1" s="1"/>
  <c r="W108" i="1"/>
  <c r="L108" i="1" s="1"/>
  <c r="K108" i="1" s="1"/>
  <c r="X107" i="1"/>
  <c r="H107" i="1" s="1"/>
  <c r="G107" i="1" s="1"/>
  <c r="W107" i="1"/>
  <c r="L107" i="1" s="1"/>
  <c r="K107" i="1" s="1"/>
  <c r="X106" i="1"/>
  <c r="H106" i="1" s="1"/>
  <c r="G106" i="1" s="1"/>
  <c r="W106" i="1"/>
  <c r="L106" i="1" s="1"/>
  <c r="K106" i="1" s="1"/>
  <c r="X105" i="1"/>
  <c r="H105" i="1" s="1"/>
  <c r="G105" i="1" s="1"/>
  <c r="W105" i="1"/>
  <c r="L105" i="1" s="1"/>
  <c r="K105" i="1" s="1"/>
  <c r="X104" i="1"/>
  <c r="H104" i="1" s="1"/>
  <c r="G104" i="1" s="1"/>
  <c r="W104" i="1"/>
  <c r="L104" i="1" s="1"/>
  <c r="K104" i="1" s="1"/>
  <c r="X103" i="1"/>
  <c r="H103" i="1" s="1"/>
  <c r="G103" i="1" s="1"/>
  <c r="W103" i="1"/>
  <c r="L103" i="1" s="1"/>
  <c r="K103" i="1" s="1"/>
  <c r="X80" i="1"/>
  <c r="H80" i="1" s="1"/>
  <c r="G80" i="1" s="1"/>
  <c r="W80" i="1"/>
  <c r="L80" i="1" s="1"/>
  <c r="K80" i="1" s="1"/>
  <c r="X79" i="1"/>
  <c r="H79" i="1" s="1"/>
  <c r="G79" i="1" s="1"/>
  <c r="W79" i="1"/>
  <c r="L79" i="1" s="1"/>
  <c r="K79" i="1" s="1"/>
  <c r="X78" i="1"/>
  <c r="H78" i="1" s="1"/>
  <c r="G78" i="1" s="1"/>
  <c r="W78" i="1"/>
  <c r="L78" i="1" s="1"/>
  <c r="K78" i="1" s="1"/>
  <c r="X77" i="1"/>
  <c r="H77" i="1" s="1"/>
  <c r="G77" i="1" s="1"/>
  <c r="W77" i="1"/>
  <c r="L77" i="1" s="1"/>
  <c r="K77" i="1" s="1"/>
  <c r="X76" i="1"/>
  <c r="H76" i="1" s="1"/>
  <c r="G76" i="1" s="1"/>
  <c r="W76" i="1"/>
  <c r="L76" i="1" s="1"/>
  <c r="K76" i="1" s="1"/>
  <c r="X75" i="1"/>
  <c r="H75" i="1" s="1"/>
  <c r="G75" i="1" s="1"/>
  <c r="W75" i="1"/>
  <c r="L75" i="1" s="1"/>
  <c r="K75" i="1" s="1"/>
  <c r="X74" i="1"/>
  <c r="H74" i="1" s="1"/>
  <c r="G74" i="1" s="1"/>
  <c r="W74" i="1"/>
  <c r="L74" i="1" s="1"/>
  <c r="K74" i="1" s="1"/>
  <c r="X73" i="1"/>
  <c r="H73" i="1" s="1"/>
  <c r="G73" i="1" s="1"/>
  <c r="W73" i="1"/>
  <c r="L73" i="1" s="1"/>
  <c r="K73" i="1" s="1"/>
  <c r="X72" i="1"/>
  <c r="H72" i="1" s="1"/>
  <c r="G72" i="1" s="1"/>
  <c r="W72" i="1"/>
  <c r="L72" i="1" s="1"/>
  <c r="K72" i="1" s="1"/>
  <c r="X71" i="1"/>
  <c r="H71" i="1" s="1"/>
  <c r="G71" i="1" s="1"/>
  <c r="W71" i="1"/>
  <c r="L71" i="1" s="1"/>
  <c r="X70" i="1"/>
  <c r="H70" i="1" s="1"/>
  <c r="G70" i="1" s="1"/>
  <c r="W70" i="1"/>
  <c r="L70" i="1" s="1"/>
  <c r="K70" i="1" s="1"/>
  <c r="X69" i="1"/>
  <c r="H69" i="1" s="1"/>
  <c r="G69" i="1" s="1"/>
  <c r="W69" i="1"/>
  <c r="L69" i="1" s="1"/>
  <c r="K69" i="1" s="1"/>
  <c r="X68" i="1"/>
  <c r="H68" i="1" s="1"/>
  <c r="G68" i="1" s="1"/>
  <c r="W68" i="1"/>
  <c r="L68" i="1" s="1"/>
  <c r="K68" i="1" s="1"/>
  <c r="X67" i="1"/>
  <c r="H67" i="1" s="1"/>
  <c r="G67" i="1" s="1"/>
  <c r="W67" i="1"/>
  <c r="L67" i="1" s="1"/>
  <c r="K67" i="1" s="1"/>
  <c r="X66" i="1"/>
  <c r="H66" i="1" s="1"/>
  <c r="G66" i="1" s="1"/>
  <c r="W66" i="1"/>
  <c r="L66" i="1" s="1"/>
  <c r="K66" i="1" s="1"/>
  <c r="X65" i="1"/>
  <c r="H65" i="1" s="1"/>
  <c r="W65" i="1"/>
  <c r="L65" i="1" s="1"/>
  <c r="K65" i="1" s="1"/>
  <c r="X64" i="1"/>
  <c r="H64" i="1" s="1"/>
  <c r="G64" i="1" s="1"/>
  <c r="W64" i="1"/>
  <c r="L64" i="1" s="1"/>
  <c r="K64" i="1" s="1"/>
  <c r="X63" i="1"/>
  <c r="H63" i="1" s="1"/>
  <c r="G63" i="1" s="1"/>
  <c r="W63" i="1"/>
  <c r="L63" i="1" s="1"/>
  <c r="K63" i="1" s="1"/>
  <c r="X62" i="1"/>
  <c r="H62" i="1" s="1"/>
  <c r="W62" i="1"/>
  <c r="L62" i="1" s="1"/>
  <c r="K62" i="1" s="1"/>
  <c r="X61" i="1"/>
  <c r="H61" i="1" s="1"/>
  <c r="G61" i="1" s="1"/>
  <c r="W61" i="1"/>
  <c r="L61" i="1" s="1"/>
  <c r="K61" i="1" s="1"/>
  <c r="X60" i="1"/>
  <c r="H60" i="1" s="1"/>
  <c r="W60" i="1"/>
  <c r="L60" i="1" s="1"/>
  <c r="K60" i="1" s="1"/>
  <c r="X59" i="1"/>
  <c r="W59" i="1"/>
  <c r="L59" i="1" s="1"/>
  <c r="K59" i="1" s="1"/>
  <c r="U174" i="1" l="1"/>
  <c r="U200" i="1"/>
  <c r="U208" i="1"/>
  <c r="U175" i="1"/>
  <c r="U201" i="1"/>
  <c r="U209" i="1"/>
  <c r="U217" i="1"/>
  <c r="U225" i="1"/>
  <c r="U122" i="1"/>
  <c r="U130" i="1"/>
  <c r="V176" i="1"/>
  <c r="V210" i="1"/>
  <c r="V222" i="1"/>
  <c r="V120" i="1"/>
  <c r="U129" i="1"/>
  <c r="V158" i="1"/>
  <c r="V174" i="1"/>
  <c r="V208" i="1"/>
  <c r="U220" i="1"/>
  <c r="V124" i="1"/>
  <c r="U151" i="1"/>
  <c r="V161" i="1"/>
  <c r="V169" i="1"/>
  <c r="V66" i="1"/>
  <c r="V74" i="1"/>
  <c r="V82" i="1"/>
  <c r="V108" i="1"/>
  <c r="V24" i="1"/>
  <c r="V31" i="1"/>
  <c r="V15" i="1"/>
  <c r="V217" i="1"/>
  <c r="V129" i="1"/>
  <c r="U165" i="1"/>
  <c r="V63" i="1"/>
  <c r="U72" i="1"/>
  <c r="U81" i="1"/>
  <c r="V59" i="1"/>
  <c r="V199" i="1"/>
  <c r="V117" i="1"/>
  <c r="V61" i="1"/>
  <c r="U79" i="1"/>
  <c r="U110" i="1"/>
  <c r="U29" i="1"/>
  <c r="V175" i="1"/>
  <c r="U127" i="1"/>
  <c r="U169" i="1"/>
  <c r="U78" i="1"/>
  <c r="U108" i="1"/>
  <c r="U17" i="1"/>
  <c r="V32" i="1"/>
  <c r="U222" i="1"/>
  <c r="V130" i="1"/>
  <c r="U164" i="1"/>
  <c r="U69" i="1"/>
  <c r="V77" i="1"/>
  <c r="U25" i="1"/>
  <c r="U28" i="1"/>
  <c r="V55" i="1"/>
  <c r="V220" i="1"/>
  <c r="V126" i="1"/>
  <c r="U20" i="1"/>
  <c r="U68" i="1"/>
  <c r="U15" i="1"/>
  <c r="V69" i="1"/>
  <c r="U31" i="1"/>
  <c r="U176" i="1"/>
  <c r="U202" i="1"/>
  <c r="U210" i="1"/>
  <c r="U177" i="1"/>
  <c r="U203" i="1"/>
  <c r="U211" i="1"/>
  <c r="U219" i="1"/>
  <c r="V173" i="1"/>
  <c r="U124" i="1"/>
  <c r="U132" i="1"/>
  <c r="V180" i="1"/>
  <c r="V214" i="1"/>
  <c r="V223" i="1"/>
  <c r="U121" i="1"/>
  <c r="V153" i="1"/>
  <c r="V160" i="1"/>
  <c r="V178" i="1"/>
  <c r="V212" i="1"/>
  <c r="V226" i="1"/>
  <c r="U125" i="1"/>
  <c r="V155" i="1"/>
  <c r="V163" i="1"/>
  <c r="V60" i="1"/>
  <c r="V68" i="1"/>
  <c r="V76" i="1"/>
  <c r="V102" i="1"/>
  <c r="V110" i="1"/>
  <c r="V33" i="1"/>
  <c r="V179" i="1"/>
  <c r="V224" i="1"/>
  <c r="U131" i="1"/>
  <c r="V166" i="1"/>
  <c r="U64" i="1"/>
  <c r="U73" i="1"/>
  <c r="V105" i="1"/>
  <c r="U24" i="1"/>
  <c r="V203" i="1"/>
  <c r="U156" i="1"/>
  <c r="U66" i="1"/>
  <c r="U103" i="1"/>
  <c r="V111" i="1"/>
  <c r="U32" i="1"/>
  <c r="V207" i="1"/>
  <c r="V152" i="1"/>
  <c r="V65" i="1"/>
  <c r="U83" i="1"/>
  <c r="V109" i="1"/>
  <c r="U52" i="1"/>
  <c r="V118" i="1"/>
  <c r="U153" i="1"/>
  <c r="V168" i="1"/>
  <c r="U70" i="1"/>
  <c r="U82" i="1"/>
  <c r="U23" i="1"/>
  <c r="V30" i="1"/>
  <c r="V177" i="1"/>
  <c r="V225" i="1"/>
  <c r="U62" i="1"/>
  <c r="U105" i="1"/>
  <c r="V151" i="1"/>
  <c r="U74" i="1"/>
  <c r="U61" i="1"/>
  <c r="U51" i="1"/>
  <c r="U178" i="1"/>
  <c r="U204" i="1"/>
  <c r="U212" i="1"/>
  <c r="U179" i="1"/>
  <c r="U205" i="1"/>
  <c r="U213" i="1"/>
  <c r="U221" i="1"/>
  <c r="U118" i="1"/>
  <c r="U126" i="1"/>
  <c r="U152" i="1"/>
  <c r="V202" i="1"/>
  <c r="V215" i="1"/>
  <c r="U224" i="1"/>
  <c r="V127" i="1"/>
  <c r="V154" i="1"/>
  <c r="V162" i="1"/>
  <c r="V200" i="1"/>
  <c r="U180" i="1"/>
  <c r="U207" i="1"/>
  <c r="U128" i="1"/>
  <c r="V119" i="1"/>
  <c r="V204" i="1"/>
  <c r="V123" i="1"/>
  <c r="V159" i="1"/>
  <c r="V64" i="1"/>
  <c r="V80" i="1"/>
  <c r="V20" i="1"/>
  <c r="V29" i="1"/>
  <c r="V213" i="1"/>
  <c r="U161" i="1"/>
  <c r="V71" i="1"/>
  <c r="U107" i="1"/>
  <c r="V221" i="1"/>
  <c r="V73" i="1"/>
  <c r="U22" i="1"/>
  <c r="U54" i="1"/>
  <c r="U160" i="1"/>
  <c r="V103" i="1"/>
  <c r="U30" i="1"/>
  <c r="V125" i="1"/>
  <c r="U63" i="1"/>
  <c r="V107" i="1"/>
  <c r="V121" i="1"/>
  <c r="U166" i="1"/>
  <c r="U215" i="1"/>
  <c r="V128" i="1"/>
  <c r="V131" i="1"/>
  <c r="V70" i="1"/>
  <c r="V23" i="1"/>
  <c r="U226" i="1"/>
  <c r="V79" i="1"/>
  <c r="U104" i="1"/>
  <c r="V211" i="1"/>
  <c r="V22" i="1"/>
  <c r="U55" i="1"/>
  <c r="U75" i="1"/>
  <c r="V209" i="1"/>
  <c r="V25" i="1"/>
  <c r="U214" i="1"/>
  <c r="U223" i="1"/>
  <c r="V206" i="1"/>
  <c r="V156" i="1"/>
  <c r="V219" i="1"/>
  <c r="V132" i="1"/>
  <c r="V167" i="1"/>
  <c r="V72" i="1"/>
  <c r="V106" i="1"/>
  <c r="V54" i="1"/>
  <c r="V122" i="1"/>
  <c r="U168" i="1"/>
  <c r="U80" i="1"/>
  <c r="U60" i="1"/>
  <c r="U109" i="1"/>
  <c r="U173" i="1"/>
  <c r="U77" i="1"/>
  <c r="V21" i="1"/>
  <c r="V201" i="1"/>
  <c r="U162" i="1"/>
  <c r="U76" i="1"/>
  <c r="U218" i="1"/>
  <c r="V81" i="1"/>
  <c r="V28" i="1"/>
  <c r="U199" i="1"/>
  <c r="U120" i="1"/>
  <c r="U216" i="1"/>
  <c r="V164" i="1"/>
  <c r="U117" i="1"/>
  <c r="V157" i="1"/>
  <c r="V62" i="1"/>
  <c r="V78" i="1"/>
  <c r="V112" i="1"/>
  <c r="V27" i="1"/>
  <c r="V205" i="1"/>
  <c r="U157" i="1"/>
  <c r="U65" i="1"/>
  <c r="U106" i="1"/>
  <c r="V216" i="1"/>
  <c r="V67" i="1"/>
  <c r="U59" i="1"/>
  <c r="V51" i="1"/>
  <c r="U158" i="1"/>
  <c r="U102" i="1"/>
  <c r="U27" i="1"/>
  <c r="U123" i="1"/>
  <c r="V116" i="1"/>
  <c r="V83" i="1"/>
  <c r="U33" i="1"/>
  <c r="U119" i="1"/>
  <c r="V53" i="1"/>
  <c r="U159" i="1"/>
  <c r="V75" i="1"/>
  <c r="U53" i="1"/>
  <c r="U116" i="1"/>
  <c r="U112" i="1"/>
  <c r="U206" i="1"/>
  <c r="U154" i="1"/>
  <c r="V218" i="1"/>
  <c r="V165" i="1"/>
  <c r="V104" i="1"/>
  <c r="V52" i="1"/>
  <c r="U167" i="1"/>
  <c r="U21" i="1"/>
  <c r="U163" i="1"/>
  <c r="U71" i="1"/>
  <c r="U155" i="1"/>
  <c r="V17" i="1"/>
  <c r="U67" i="1"/>
  <c r="U111" i="1"/>
  <c r="X170" i="1"/>
  <c r="H116" i="1"/>
  <c r="G116" i="1" s="1"/>
  <c r="H59" i="1"/>
  <c r="G59" i="1" s="1"/>
  <c r="X113" i="1"/>
  <c r="H173" i="1"/>
  <c r="G173" i="1" s="1"/>
  <c r="X227" i="1"/>
  <c r="B21" i="5"/>
  <c r="D3" i="6"/>
  <c r="W170" i="1"/>
  <c r="W227" i="1"/>
  <c r="G174" i="1"/>
  <c r="L116" i="1"/>
  <c r="K116" i="1" s="1"/>
  <c r="K173" i="1"/>
  <c r="G176" i="1"/>
  <c r="G179" i="1"/>
  <c r="K203" i="1"/>
  <c r="K128" i="1"/>
  <c r="W113" i="1"/>
  <c r="L17" i="5"/>
  <c r="G81" i="3"/>
  <c r="G199" i="3"/>
  <c r="G258" i="3"/>
  <c r="G317" i="3"/>
  <c r="G376" i="3"/>
  <c r="G435" i="3"/>
  <c r="G494" i="3"/>
  <c r="G553" i="3"/>
  <c r="B160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22" i="5"/>
  <c r="X14" i="5"/>
  <c r="M13" i="5" s="1"/>
  <c r="O13" i="5" s="1"/>
  <c r="X15" i="5"/>
  <c r="F23" i="1" l="1"/>
  <c r="E23" i="1" s="1"/>
  <c r="F21" i="1"/>
  <c r="E21" i="1" s="1"/>
  <c r="F17" i="1"/>
  <c r="E17" i="1" s="1"/>
  <c r="F111" i="1"/>
  <c r="E111" i="1" s="1"/>
  <c r="F71" i="1"/>
  <c r="E71" i="1" s="1"/>
  <c r="F112" i="1"/>
  <c r="E112" i="1" s="1"/>
  <c r="F53" i="1"/>
  <c r="E53" i="1" s="1"/>
  <c r="F102" i="1"/>
  <c r="E102" i="1" s="1"/>
  <c r="F106" i="1"/>
  <c r="E106" i="1" s="1"/>
  <c r="F76" i="1"/>
  <c r="E76" i="1" s="1"/>
  <c r="F77" i="1"/>
  <c r="E77" i="1" s="1"/>
  <c r="F60" i="1"/>
  <c r="E60" i="1" s="1"/>
  <c r="F75" i="1"/>
  <c r="E75" i="1" s="1"/>
  <c r="F104" i="1"/>
  <c r="E104" i="1" s="1"/>
  <c r="F54" i="1"/>
  <c r="E54" i="1" s="1"/>
  <c r="F107" i="1"/>
  <c r="E107" i="1" s="1"/>
  <c r="F51" i="1"/>
  <c r="E51" i="1" s="1"/>
  <c r="F74" i="1"/>
  <c r="E74" i="1" s="1"/>
  <c r="F105" i="1"/>
  <c r="E105" i="1" s="1"/>
  <c r="F62" i="1"/>
  <c r="E62" i="1" s="1"/>
  <c r="F70" i="1"/>
  <c r="E70" i="1" s="1"/>
  <c r="F52" i="1"/>
  <c r="E52" i="1" s="1"/>
  <c r="F83" i="1"/>
  <c r="E83" i="1" s="1"/>
  <c r="F32" i="1"/>
  <c r="E32" i="1" s="1"/>
  <c r="F103" i="1"/>
  <c r="E103" i="1" s="1"/>
  <c r="F24" i="1"/>
  <c r="E24" i="1" s="1"/>
  <c r="F73" i="1"/>
  <c r="E73" i="1" s="1"/>
  <c r="F68" i="1"/>
  <c r="E68" i="1" s="1"/>
  <c r="F25" i="1"/>
  <c r="E25" i="1" s="1"/>
  <c r="F69" i="1"/>
  <c r="E69" i="1" s="1"/>
  <c r="F108" i="1"/>
  <c r="E108" i="1" s="1"/>
  <c r="F110" i="1"/>
  <c r="E110" i="1" s="1"/>
  <c r="F81" i="1"/>
  <c r="E81" i="1" s="1"/>
  <c r="F67" i="1"/>
  <c r="E67" i="1" s="1"/>
  <c r="F33" i="1"/>
  <c r="E33" i="1" s="1"/>
  <c r="F27" i="1"/>
  <c r="F59" i="1"/>
  <c r="E59" i="1" s="1"/>
  <c r="F65" i="1"/>
  <c r="E65" i="1" s="1"/>
  <c r="F109" i="1"/>
  <c r="E109" i="1" s="1"/>
  <c r="F80" i="1"/>
  <c r="E80" i="1" s="1"/>
  <c r="F55" i="1"/>
  <c r="E55" i="1" s="1"/>
  <c r="F63" i="1"/>
  <c r="E63" i="1" s="1"/>
  <c r="F30" i="1"/>
  <c r="F22" i="1"/>
  <c r="E22" i="1" s="1"/>
  <c r="F61" i="1"/>
  <c r="E61" i="1" s="1"/>
  <c r="F82" i="1"/>
  <c r="E82" i="1" s="1"/>
  <c r="F66" i="1"/>
  <c r="E66" i="1" s="1"/>
  <c r="F64" i="1"/>
  <c r="E64" i="1" s="1"/>
  <c r="F31" i="1"/>
  <c r="F20" i="1"/>
  <c r="E20" i="1" s="1"/>
  <c r="F28" i="1"/>
  <c r="F78" i="1"/>
  <c r="E78" i="1" s="1"/>
  <c r="F29" i="1"/>
  <c r="F79" i="1"/>
  <c r="E79" i="1" s="1"/>
  <c r="F72" i="1"/>
  <c r="E72" i="1" s="1"/>
  <c r="F218" i="1"/>
  <c r="E218" i="1" s="1"/>
  <c r="F223" i="1"/>
  <c r="E223" i="1" s="1"/>
  <c r="F226" i="1"/>
  <c r="E226" i="1" s="1"/>
  <c r="F180" i="1"/>
  <c r="E180" i="1" s="1"/>
  <c r="F213" i="1"/>
  <c r="E213" i="1" s="1"/>
  <c r="F179" i="1"/>
  <c r="E179" i="1" s="1"/>
  <c r="F204" i="1"/>
  <c r="E204" i="1" s="1"/>
  <c r="F219" i="1"/>
  <c r="E219" i="1" s="1"/>
  <c r="F203" i="1"/>
  <c r="E203" i="1" s="1"/>
  <c r="F210" i="1"/>
  <c r="E210" i="1" s="1"/>
  <c r="F176" i="1"/>
  <c r="E176" i="1" s="1"/>
  <c r="F225" i="1"/>
  <c r="E225" i="1" s="1"/>
  <c r="F209" i="1"/>
  <c r="E209" i="1" s="1"/>
  <c r="F175" i="1"/>
  <c r="E175" i="1" s="1"/>
  <c r="F200" i="1"/>
  <c r="E200" i="1" s="1"/>
  <c r="F206" i="1"/>
  <c r="E206" i="1" s="1"/>
  <c r="F216" i="1"/>
  <c r="E216" i="1" s="1"/>
  <c r="F199" i="1"/>
  <c r="E199" i="1" s="1"/>
  <c r="F173" i="1"/>
  <c r="E173" i="1" s="1"/>
  <c r="F214" i="1"/>
  <c r="E214" i="1" s="1"/>
  <c r="F215" i="1"/>
  <c r="E215" i="1" s="1"/>
  <c r="F207" i="1"/>
  <c r="E207" i="1" s="1"/>
  <c r="F224" i="1"/>
  <c r="E224" i="1" s="1"/>
  <c r="F221" i="1"/>
  <c r="E221" i="1" s="1"/>
  <c r="F205" i="1"/>
  <c r="E205" i="1" s="1"/>
  <c r="F212" i="1"/>
  <c r="E212" i="1" s="1"/>
  <c r="F178" i="1"/>
  <c r="E178" i="1" s="1"/>
  <c r="F211" i="1"/>
  <c r="E211" i="1" s="1"/>
  <c r="F177" i="1"/>
  <c r="E177" i="1" s="1"/>
  <c r="F202" i="1"/>
  <c r="E202" i="1" s="1"/>
  <c r="F222" i="1"/>
  <c r="E222" i="1" s="1"/>
  <c r="F220" i="1"/>
  <c r="E220" i="1" s="1"/>
  <c r="F217" i="1"/>
  <c r="E217" i="1" s="1"/>
  <c r="F201" i="1"/>
  <c r="E201" i="1" s="1"/>
  <c r="F208" i="1"/>
  <c r="E208" i="1" s="1"/>
  <c r="F174" i="1"/>
  <c r="E174" i="1" s="1"/>
  <c r="F154" i="1"/>
  <c r="E154" i="1" s="1"/>
  <c r="F159" i="1"/>
  <c r="E159" i="1" s="1"/>
  <c r="F119" i="1"/>
  <c r="E119" i="1" s="1"/>
  <c r="F123" i="1"/>
  <c r="E123" i="1" s="1"/>
  <c r="F157" i="1"/>
  <c r="E157" i="1" s="1"/>
  <c r="F120" i="1"/>
  <c r="E120" i="1" s="1"/>
  <c r="F168" i="1"/>
  <c r="E168" i="1" s="1"/>
  <c r="F166" i="1"/>
  <c r="E166" i="1" s="1"/>
  <c r="F161" i="1"/>
  <c r="E161" i="1" s="1"/>
  <c r="F128" i="1"/>
  <c r="E128" i="1" s="1"/>
  <c r="F152" i="1"/>
  <c r="E152" i="1" s="1"/>
  <c r="F118" i="1"/>
  <c r="E118" i="1" s="1"/>
  <c r="F153" i="1"/>
  <c r="E153" i="1" s="1"/>
  <c r="F156" i="1"/>
  <c r="E156" i="1" s="1"/>
  <c r="F124" i="1"/>
  <c r="E124" i="1" s="1"/>
  <c r="F169" i="1"/>
  <c r="E169" i="1" s="1"/>
  <c r="F130" i="1"/>
  <c r="E130" i="1" s="1"/>
  <c r="F155" i="1"/>
  <c r="E155" i="1" s="1"/>
  <c r="F163" i="1"/>
  <c r="E163" i="1" s="1"/>
  <c r="F167" i="1"/>
  <c r="E167" i="1" s="1"/>
  <c r="F116" i="1"/>
  <c r="E116" i="1" s="1"/>
  <c r="F158" i="1"/>
  <c r="E158" i="1" s="1"/>
  <c r="F117" i="1"/>
  <c r="E117" i="1" s="1"/>
  <c r="F162" i="1"/>
  <c r="E162" i="1" s="1"/>
  <c r="F160" i="1"/>
  <c r="E160" i="1" s="1"/>
  <c r="F126" i="1"/>
  <c r="E126" i="1" s="1"/>
  <c r="F131" i="1"/>
  <c r="E131" i="1" s="1"/>
  <c r="F125" i="1"/>
  <c r="E125" i="1" s="1"/>
  <c r="F121" i="1"/>
  <c r="E121" i="1" s="1"/>
  <c r="F132" i="1"/>
  <c r="E132" i="1" s="1"/>
  <c r="F164" i="1"/>
  <c r="E164" i="1" s="1"/>
  <c r="F127" i="1"/>
  <c r="E127" i="1" s="1"/>
  <c r="F165" i="1"/>
  <c r="E165" i="1" s="1"/>
  <c r="F151" i="1"/>
  <c r="E151" i="1" s="1"/>
  <c r="F129" i="1"/>
  <c r="E129" i="1" s="1"/>
  <c r="F122" i="1"/>
  <c r="E122" i="1" s="1"/>
  <c r="F15" i="1"/>
  <c r="E15" i="1" s="1"/>
  <c r="V170" i="1"/>
  <c r="U170" i="1"/>
  <c r="U113" i="1"/>
  <c r="V113" i="1"/>
  <c r="V227" i="1"/>
  <c r="U227" i="1"/>
  <c r="A67" i="5"/>
  <c r="A113" i="5" s="1"/>
  <c r="A65" i="5"/>
  <c r="A111" i="5" s="1"/>
  <c r="A63" i="5"/>
  <c r="A109" i="5" s="1"/>
  <c r="A61" i="5"/>
  <c r="A107" i="5" s="1"/>
  <c r="A59" i="5"/>
  <c r="A57" i="5"/>
  <c r="A103" i="5" s="1"/>
  <c r="A55" i="5"/>
  <c r="A101" i="5" s="1"/>
  <c r="A53" i="5"/>
  <c r="A99" i="5" s="1"/>
  <c r="A51" i="5"/>
  <c r="A97" i="5" s="1"/>
  <c r="A49" i="5"/>
  <c r="A95" i="5" s="1"/>
  <c r="A48" i="5"/>
  <c r="A94" i="5" s="1"/>
  <c r="A66" i="5"/>
  <c r="A112" i="5" s="1"/>
  <c r="A64" i="5"/>
  <c r="A110" i="5" s="1"/>
  <c r="A62" i="5"/>
  <c r="A108" i="5" s="1"/>
  <c r="A60" i="5"/>
  <c r="A106" i="5" s="1"/>
  <c r="A58" i="5"/>
  <c r="A104" i="5" s="1"/>
  <c r="A56" i="5"/>
  <c r="A102" i="5" s="1"/>
  <c r="A54" i="5"/>
  <c r="A100" i="5" s="1"/>
  <c r="A52" i="5"/>
  <c r="A98" i="5" s="1"/>
  <c r="A50" i="5"/>
  <c r="A96" i="5" s="1"/>
  <c r="M14" i="5"/>
  <c r="O14" i="5" s="1"/>
  <c r="X19" i="5"/>
  <c r="C42" i="5"/>
  <c r="B42" i="5"/>
  <c r="A159" i="5"/>
  <c r="A205" i="5" s="1"/>
  <c r="A157" i="5"/>
  <c r="A203" i="5" s="1"/>
  <c r="A155" i="5"/>
  <c r="A201" i="5" s="1"/>
  <c r="A153" i="5"/>
  <c r="A199" i="5" s="1"/>
  <c r="A151" i="5"/>
  <c r="A197" i="5" s="1"/>
  <c r="A149" i="5"/>
  <c r="A195" i="5" s="1"/>
  <c r="A147" i="5"/>
  <c r="A193" i="5" s="1"/>
  <c r="A145" i="5"/>
  <c r="A191" i="5" s="1"/>
  <c r="A143" i="5"/>
  <c r="A189" i="5" s="1"/>
  <c r="A141" i="5"/>
  <c r="A187" i="5" s="1"/>
  <c r="A140" i="5"/>
  <c r="A186" i="5" s="1"/>
  <c r="A158" i="5"/>
  <c r="A204" i="5" s="1"/>
  <c r="A156" i="5"/>
  <c r="A202" i="5" s="1"/>
  <c r="A154" i="5"/>
  <c r="A200" i="5" s="1"/>
  <c r="A152" i="5"/>
  <c r="A198" i="5" s="1"/>
  <c r="A150" i="5"/>
  <c r="A196" i="5" s="1"/>
  <c r="A148" i="5"/>
  <c r="A194" i="5" s="1"/>
  <c r="A146" i="5"/>
  <c r="A192" i="5" s="1"/>
  <c r="A144" i="5"/>
  <c r="A190" i="5" s="1"/>
  <c r="A142" i="5"/>
  <c r="A188" i="5" s="1"/>
  <c r="D7" i="5" l="1"/>
  <c r="D8" i="5" s="1"/>
  <c r="H559" i="3"/>
  <c r="I559" i="3" s="1"/>
  <c r="A105" i="5"/>
  <c r="E24" i="5"/>
  <c r="E22" i="5"/>
  <c r="N94" i="5" s="1"/>
  <c r="M17" i="5"/>
  <c r="AA19" i="1" s="1"/>
  <c r="O17" i="5"/>
  <c r="E23" i="5"/>
  <c r="E25" i="5"/>
  <c r="E27" i="5"/>
  <c r="E29" i="5"/>
  <c r="E31" i="5"/>
  <c r="E33" i="5"/>
  <c r="E35" i="5"/>
  <c r="E37" i="5"/>
  <c r="E39" i="5"/>
  <c r="E41" i="5"/>
  <c r="E26" i="5"/>
  <c r="E28" i="5"/>
  <c r="E30" i="5"/>
  <c r="E32" i="5"/>
  <c r="E34" i="5"/>
  <c r="E36" i="5"/>
  <c r="E38" i="5"/>
  <c r="E40" i="5"/>
  <c r="N102" i="5" l="1"/>
  <c r="L30" i="5"/>
  <c r="N111" i="5"/>
  <c r="AE57" i="8" s="1"/>
  <c r="AE82" i="8" s="1"/>
  <c r="L39" i="5"/>
  <c r="N103" i="5"/>
  <c r="W57" i="8" s="1"/>
  <c r="W82" i="8" s="1"/>
  <c r="L31" i="5"/>
  <c r="N95" i="5"/>
  <c r="L23" i="5"/>
  <c r="N96" i="5"/>
  <c r="O57" i="8" s="1"/>
  <c r="L24" i="5"/>
  <c r="N110" i="5"/>
  <c r="AD57" i="8" s="1"/>
  <c r="AD82" i="8" s="1"/>
  <c r="L38" i="5"/>
  <c r="N106" i="5"/>
  <c r="Z57" i="8" s="1"/>
  <c r="Z82" i="8" s="1"/>
  <c r="L34" i="5"/>
  <c r="N98" i="5"/>
  <c r="Q57" i="8" s="1"/>
  <c r="Q82" i="8" s="1"/>
  <c r="L26" i="5"/>
  <c r="N107" i="5"/>
  <c r="AA57" i="8" s="1"/>
  <c r="AA82" i="8" s="1"/>
  <c r="L35" i="5"/>
  <c r="N99" i="5"/>
  <c r="R57" i="8" s="1"/>
  <c r="R82" i="8" s="1"/>
  <c r="L27" i="5"/>
  <c r="N112" i="5"/>
  <c r="AF57" i="8" s="1"/>
  <c r="AF82" i="8" s="1"/>
  <c r="L40" i="5"/>
  <c r="N108" i="5"/>
  <c r="AB57" i="8" s="1"/>
  <c r="AB82" i="8" s="1"/>
  <c r="L36" i="5"/>
  <c r="N104" i="5"/>
  <c r="X57" i="8" s="1"/>
  <c r="X82" i="8" s="1"/>
  <c r="L32" i="5"/>
  <c r="N100" i="5"/>
  <c r="S57" i="8" s="1"/>
  <c r="S82" i="8" s="1"/>
  <c r="L28" i="5"/>
  <c r="N113" i="5"/>
  <c r="AG57" i="8" s="1"/>
  <c r="AG82" i="8" s="1"/>
  <c r="L41" i="5"/>
  <c r="N109" i="5"/>
  <c r="AC57" i="8" s="1"/>
  <c r="AC82" i="8" s="1"/>
  <c r="L37" i="5"/>
  <c r="N105" i="5"/>
  <c r="Y57" i="8" s="1"/>
  <c r="Y82" i="8" s="1"/>
  <c r="L33" i="5"/>
  <c r="N101" i="5"/>
  <c r="T57" i="8" s="1"/>
  <c r="T82" i="8" s="1"/>
  <c r="L29" i="5"/>
  <c r="N97" i="5"/>
  <c r="P57" i="8" s="1"/>
  <c r="P82" i="8" s="1"/>
  <c r="L25" i="5"/>
  <c r="H22" i="5"/>
  <c r="C38" i="3" s="1"/>
  <c r="L22" i="5"/>
  <c r="L42" i="5" s="1"/>
  <c r="K22" i="5"/>
  <c r="E94" i="5" s="1"/>
  <c r="M57" i="8"/>
  <c r="V57" i="8"/>
  <c r="V82" i="8" s="1"/>
  <c r="K38" i="5"/>
  <c r="E110" i="5" s="1"/>
  <c r="F110" i="5" s="1"/>
  <c r="K30" i="5"/>
  <c r="K26" i="5"/>
  <c r="K35" i="5"/>
  <c r="E107" i="5" s="1"/>
  <c r="F107" i="5" s="1"/>
  <c r="K31" i="5"/>
  <c r="K40" i="5"/>
  <c r="E112" i="5" s="1"/>
  <c r="F112" i="5" s="1"/>
  <c r="K36" i="5"/>
  <c r="E108" i="5" s="1"/>
  <c r="F108" i="5" s="1"/>
  <c r="K32" i="5"/>
  <c r="E104" i="5" s="1"/>
  <c r="F104" i="5" s="1"/>
  <c r="K28" i="5"/>
  <c r="K41" i="5"/>
  <c r="E113" i="5" s="1"/>
  <c r="F113" i="5" s="1"/>
  <c r="K37" i="5"/>
  <c r="E109" i="5" s="1"/>
  <c r="F109" i="5" s="1"/>
  <c r="K33" i="5"/>
  <c r="E105" i="5" s="1"/>
  <c r="F105" i="5" s="1"/>
  <c r="K29" i="5"/>
  <c r="K25" i="5"/>
  <c r="K34" i="5"/>
  <c r="E106" i="5" s="1"/>
  <c r="F106" i="5" s="1"/>
  <c r="K39" i="5"/>
  <c r="E111" i="5" s="1"/>
  <c r="F111" i="5" s="1"/>
  <c r="K27" i="5"/>
  <c r="J22" i="5"/>
  <c r="F23" i="5"/>
  <c r="K23" i="5"/>
  <c r="F24" i="5"/>
  <c r="K24" i="5"/>
  <c r="I22" i="5"/>
  <c r="J48" i="5" s="1"/>
  <c r="F38" i="5"/>
  <c r="F34" i="5"/>
  <c r="J106" i="5" s="1"/>
  <c r="K106" i="5" s="1"/>
  <c r="F30" i="5"/>
  <c r="F26" i="5"/>
  <c r="F39" i="5"/>
  <c r="F35" i="5"/>
  <c r="J107" i="5" s="1"/>
  <c r="K107" i="5" s="1"/>
  <c r="F31" i="5"/>
  <c r="F27" i="5"/>
  <c r="F40" i="5"/>
  <c r="F36" i="5"/>
  <c r="J108" i="5" s="1"/>
  <c r="K108" i="5" s="1"/>
  <c r="F32" i="5"/>
  <c r="F28" i="5"/>
  <c r="F41" i="5"/>
  <c r="F37" i="5"/>
  <c r="J109" i="5" s="1"/>
  <c r="K109" i="5" s="1"/>
  <c r="F33" i="5"/>
  <c r="F29" i="5"/>
  <c r="F25" i="5"/>
  <c r="F22" i="5"/>
  <c r="H24" i="5"/>
  <c r="C156" i="3" s="1"/>
  <c r="G156" i="3" s="1"/>
  <c r="I156" i="3" s="1"/>
  <c r="H23" i="5"/>
  <c r="C97" i="3" s="1"/>
  <c r="G97" i="3" s="1"/>
  <c r="I97" i="3" s="1"/>
  <c r="J38" i="5"/>
  <c r="O64" i="5" s="1"/>
  <c r="P64" i="5" s="1"/>
  <c r="I38" i="5"/>
  <c r="H38" i="5"/>
  <c r="J34" i="5"/>
  <c r="O60" i="5" s="1"/>
  <c r="P60" i="5" s="1"/>
  <c r="I34" i="5"/>
  <c r="H34" i="5"/>
  <c r="J30" i="5"/>
  <c r="I30" i="5"/>
  <c r="J56" i="5" s="1"/>
  <c r="H30" i="5"/>
  <c r="C510" i="3" s="1"/>
  <c r="G510" i="3" s="1"/>
  <c r="I510" i="3" s="1"/>
  <c r="J26" i="5"/>
  <c r="I26" i="5"/>
  <c r="J52" i="5" s="1"/>
  <c r="H26" i="5"/>
  <c r="C274" i="3" s="1"/>
  <c r="G274" i="3" s="1"/>
  <c r="I274" i="3" s="1"/>
  <c r="J41" i="5"/>
  <c r="O67" i="5" s="1"/>
  <c r="P67" i="5" s="1"/>
  <c r="H41" i="5"/>
  <c r="I41" i="5"/>
  <c r="J37" i="5"/>
  <c r="O63" i="5" s="1"/>
  <c r="P63" i="5" s="1"/>
  <c r="H37" i="5"/>
  <c r="I37" i="5"/>
  <c r="J33" i="5"/>
  <c r="O59" i="5" s="1"/>
  <c r="P59" i="5" s="1"/>
  <c r="H33" i="5"/>
  <c r="I33" i="5"/>
  <c r="J29" i="5"/>
  <c r="H29" i="5"/>
  <c r="C451" i="3" s="1"/>
  <c r="G451" i="3" s="1"/>
  <c r="I451" i="3" s="1"/>
  <c r="I29" i="5"/>
  <c r="J55" i="5" s="1"/>
  <c r="J25" i="5"/>
  <c r="H25" i="5"/>
  <c r="C215" i="3" s="1"/>
  <c r="G215" i="3" s="1"/>
  <c r="I215" i="3" s="1"/>
  <c r="I25" i="5"/>
  <c r="J51" i="5" s="1"/>
  <c r="J40" i="5"/>
  <c r="O66" i="5" s="1"/>
  <c r="P66" i="5" s="1"/>
  <c r="I40" i="5"/>
  <c r="H40" i="5"/>
  <c r="J36" i="5"/>
  <c r="O62" i="5" s="1"/>
  <c r="P62" i="5" s="1"/>
  <c r="I36" i="5"/>
  <c r="H36" i="5"/>
  <c r="J32" i="5"/>
  <c r="O58" i="5" s="1"/>
  <c r="P58" i="5" s="1"/>
  <c r="I32" i="5"/>
  <c r="H32" i="5"/>
  <c r="J28" i="5"/>
  <c r="I28" i="5"/>
  <c r="J54" i="5" s="1"/>
  <c r="H28" i="5"/>
  <c r="C392" i="3" s="1"/>
  <c r="G392" i="3" s="1"/>
  <c r="I392" i="3" s="1"/>
  <c r="J24" i="5"/>
  <c r="I24" i="5"/>
  <c r="J50" i="5" s="1"/>
  <c r="J39" i="5"/>
  <c r="O65" i="5" s="1"/>
  <c r="P65" i="5" s="1"/>
  <c r="H39" i="5"/>
  <c r="I39" i="5"/>
  <c r="J35" i="5"/>
  <c r="O61" i="5" s="1"/>
  <c r="P61" i="5" s="1"/>
  <c r="H35" i="5"/>
  <c r="I35" i="5"/>
  <c r="J31" i="5"/>
  <c r="H31" i="5"/>
  <c r="C569" i="3" s="1"/>
  <c r="G569" i="3" s="1"/>
  <c r="I569" i="3" s="1"/>
  <c r="I31" i="5"/>
  <c r="J57" i="5" s="1"/>
  <c r="J27" i="5"/>
  <c r="O53" i="5" s="1"/>
  <c r="H27" i="5"/>
  <c r="C333" i="3" s="1"/>
  <c r="G333" i="3" s="1"/>
  <c r="I333" i="3" s="1"/>
  <c r="I27" i="5"/>
  <c r="J53" i="5" s="1"/>
  <c r="E42" i="5"/>
  <c r="J23" i="5"/>
  <c r="I23" i="5"/>
  <c r="A8" i="6"/>
  <c r="B9" i="6"/>
  <c r="C49" i="6" s="1"/>
  <c r="B10" i="6"/>
  <c r="B11" i="6"/>
  <c r="C51" i="6" s="1"/>
  <c r="B12" i="6"/>
  <c r="C52" i="6" s="1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C67" i="6" s="1"/>
  <c r="E67" i="6" s="1"/>
  <c r="G67" i="6" s="1"/>
  <c r="B8" i="6"/>
  <c r="F68" i="6"/>
  <c r="D6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F28" i="6"/>
  <c r="D28" i="6"/>
  <c r="J105" i="5" l="1"/>
  <c r="K105" i="5" s="1"/>
  <c r="J113" i="5"/>
  <c r="K113" i="5" s="1"/>
  <c r="J104" i="5"/>
  <c r="K104" i="5" s="1"/>
  <c r="J112" i="5"/>
  <c r="K112" i="5" s="1"/>
  <c r="J111" i="5"/>
  <c r="K111" i="5" s="1"/>
  <c r="J110" i="5"/>
  <c r="K110" i="5" s="1"/>
  <c r="N114" i="5"/>
  <c r="N57" i="8"/>
  <c r="C98" i="3"/>
  <c r="G98" i="3" s="1"/>
  <c r="I98" i="3" s="1"/>
  <c r="J49" i="5"/>
  <c r="K65" i="5"/>
  <c r="J65" i="5"/>
  <c r="K62" i="5"/>
  <c r="J62" i="5"/>
  <c r="K63" i="5"/>
  <c r="J63" i="5"/>
  <c r="K64" i="5"/>
  <c r="J64" i="5"/>
  <c r="C40" i="3"/>
  <c r="O48" i="5"/>
  <c r="C218" i="3"/>
  <c r="G218" i="3" s="1"/>
  <c r="I218" i="3" s="1"/>
  <c r="E97" i="5"/>
  <c r="F97" i="5" s="1"/>
  <c r="C513" i="3"/>
  <c r="G513" i="3" s="1"/>
  <c r="I513" i="3" s="1"/>
  <c r="E102" i="5"/>
  <c r="F102" i="5" s="1"/>
  <c r="K61" i="5"/>
  <c r="J61" i="5"/>
  <c r="K58" i="5"/>
  <c r="J58" i="5"/>
  <c r="K66" i="5"/>
  <c r="J66" i="5"/>
  <c r="K59" i="5"/>
  <c r="J59" i="5"/>
  <c r="K67" i="5"/>
  <c r="J67" i="5"/>
  <c r="K60" i="5"/>
  <c r="J60" i="5"/>
  <c r="C159" i="3"/>
  <c r="G159" i="3" s="1"/>
  <c r="I159" i="3" s="1"/>
  <c r="E96" i="5"/>
  <c r="F96" i="5" s="1"/>
  <c r="C100" i="3"/>
  <c r="G100" i="3" s="1"/>
  <c r="I100" i="3" s="1"/>
  <c r="E95" i="5"/>
  <c r="F95" i="5" s="1"/>
  <c r="F94" i="5"/>
  <c r="C336" i="3"/>
  <c r="G336" i="3" s="1"/>
  <c r="I336" i="3" s="1"/>
  <c r="E99" i="5"/>
  <c r="F99" i="5" s="1"/>
  <c r="C454" i="3"/>
  <c r="G454" i="3" s="1"/>
  <c r="I454" i="3" s="1"/>
  <c r="E101" i="5"/>
  <c r="F101" i="5" s="1"/>
  <c r="C395" i="3"/>
  <c r="G395" i="3" s="1"/>
  <c r="I395" i="3" s="1"/>
  <c r="E100" i="5"/>
  <c r="F100" i="5" s="1"/>
  <c r="C572" i="3"/>
  <c r="G572" i="3" s="1"/>
  <c r="I572" i="3" s="1"/>
  <c r="E103" i="5"/>
  <c r="F103" i="5" s="1"/>
  <c r="C277" i="3"/>
  <c r="G277" i="3" s="1"/>
  <c r="I277" i="3" s="1"/>
  <c r="E98" i="5"/>
  <c r="F98" i="5" s="1"/>
  <c r="C219" i="3"/>
  <c r="G219" i="3" s="1"/>
  <c r="I219" i="3" s="1"/>
  <c r="J97" i="5"/>
  <c r="K97" i="5" s="1"/>
  <c r="C573" i="3"/>
  <c r="G573" i="3" s="1"/>
  <c r="I573" i="3" s="1"/>
  <c r="J103" i="5"/>
  <c r="K103" i="5" s="1"/>
  <c r="C514" i="3"/>
  <c r="G514" i="3" s="1"/>
  <c r="I514" i="3" s="1"/>
  <c r="J102" i="5"/>
  <c r="K102" i="5" s="1"/>
  <c r="C455" i="3"/>
  <c r="G455" i="3" s="1"/>
  <c r="I455" i="3" s="1"/>
  <c r="J101" i="5"/>
  <c r="K101" i="5" s="1"/>
  <c r="C396" i="3"/>
  <c r="G396" i="3" s="1"/>
  <c r="I396" i="3" s="1"/>
  <c r="J100" i="5"/>
  <c r="K100" i="5" s="1"/>
  <c r="C337" i="3"/>
  <c r="G337" i="3" s="1"/>
  <c r="I337" i="3" s="1"/>
  <c r="J99" i="5"/>
  <c r="K99" i="5" s="1"/>
  <c r="C278" i="3"/>
  <c r="G278" i="3" s="1"/>
  <c r="I278" i="3" s="1"/>
  <c r="J98" i="5"/>
  <c r="K98" i="5" s="1"/>
  <c r="C160" i="3"/>
  <c r="G160" i="3" s="1"/>
  <c r="I160" i="3" s="1"/>
  <c r="J96" i="5"/>
  <c r="K96" i="5" s="1"/>
  <c r="C101" i="3"/>
  <c r="G101" i="3" s="1"/>
  <c r="I101" i="3" s="1"/>
  <c r="J95" i="5"/>
  <c r="K95" i="5" s="1"/>
  <c r="K57" i="5"/>
  <c r="C570" i="3"/>
  <c r="G570" i="3" s="1"/>
  <c r="I570" i="3" s="1"/>
  <c r="O57" i="5"/>
  <c r="P57" i="5" s="1"/>
  <c r="C571" i="3"/>
  <c r="G571" i="3" s="1"/>
  <c r="I571" i="3" s="1"/>
  <c r="G52" i="6"/>
  <c r="E52" i="6"/>
  <c r="F231" i="9" s="1"/>
  <c r="H231" i="9" s="1"/>
  <c r="H233" i="9" s="1"/>
  <c r="E51" i="6"/>
  <c r="F182" i="9" s="1"/>
  <c r="H182" i="9" s="1"/>
  <c r="H184" i="9" s="1"/>
  <c r="E49" i="6"/>
  <c r="F84" i="9" s="1"/>
  <c r="H84" i="9" s="1"/>
  <c r="H86" i="9" s="1"/>
  <c r="O49" i="5"/>
  <c r="P49" i="5" s="1"/>
  <c r="C99" i="3"/>
  <c r="G99" i="3" s="1"/>
  <c r="I99" i="3" s="1"/>
  <c r="K53" i="5"/>
  <c r="C334" i="3"/>
  <c r="G334" i="3" s="1"/>
  <c r="I334" i="3" s="1"/>
  <c r="P53" i="5"/>
  <c r="C335" i="3"/>
  <c r="G335" i="3" s="1"/>
  <c r="I335" i="3" s="1"/>
  <c r="K50" i="5"/>
  <c r="C157" i="3"/>
  <c r="G157" i="3" s="1"/>
  <c r="I157" i="3" s="1"/>
  <c r="O54" i="5"/>
  <c r="P54" i="5" s="1"/>
  <c r="C394" i="3"/>
  <c r="G394" i="3" s="1"/>
  <c r="I394" i="3" s="1"/>
  <c r="K51" i="5"/>
  <c r="C216" i="3"/>
  <c r="G216" i="3" s="1"/>
  <c r="I216" i="3" s="1"/>
  <c r="O51" i="5"/>
  <c r="P51" i="5" s="1"/>
  <c r="C217" i="3"/>
  <c r="G217" i="3" s="1"/>
  <c r="I217" i="3" s="1"/>
  <c r="K52" i="5"/>
  <c r="C275" i="3"/>
  <c r="G275" i="3" s="1"/>
  <c r="I275" i="3" s="1"/>
  <c r="O56" i="5"/>
  <c r="P56" i="5" s="1"/>
  <c r="C512" i="3"/>
  <c r="G512" i="3" s="1"/>
  <c r="I512" i="3" s="1"/>
  <c r="O50" i="5"/>
  <c r="P50" i="5" s="1"/>
  <c r="C158" i="3"/>
  <c r="G158" i="3" s="1"/>
  <c r="I158" i="3" s="1"/>
  <c r="K54" i="5"/>
  <c r="C393" i="3"/>
  <c r="G393" i="3" s="1"/>
  <c r="I393" i="3" s="1"/>
  <c r="K55" i="5"/>
  <c r="C452" i="3"/>
  <c r="G452" i="3" s="1"/>
  <c r="I452" i="3" s="1"/>
  <c r="O55" i="5"/>
  <c r="P55" i="5" s="1"/>
  <c r="C453" i="3"/>
  <c r="G453" i="3" s="1"/>
  <c r="I453" i="3" s="1"/>
  <c r="O52" i="5"/>
  <c r="P52" i="5" s="1"/>
  <c r="C276" i="3"/>
  <c r="G276" i="3" s="1"/>
  <c r="I276" i="3" s="1"/>
  <c r="K56" i="5"/>
  <c r="C511" i="3"/>
  <c r="G511" i="3" s="1"/>
  <c r="I511" i="3" s="1"/>
  <c r="C41" i="3"/>
  <c r="K42" i="5"/>
  <c r="J94" i="5"/>
  <c r="F42" i="5"/>
  <c r="P48" i="5"/>
  <c r="H42" i="5"/>
  <c r="K49" i="5"/>
  <c r="K48" i="5"/>
  <c r="C39" i="3"/>
  <c r="L57" i="8"/>
  <c r="E48" i="5"/>
  <c r="F48" i="5" s="1"/>
  <c r="E57" i="5"/>
  <c r="F57" i="5" s="1"/>
  <c r="L103" i="5" s="1"/>
  <c r="E65" i="5"/>
  <c r="F65" i="5" s="1"/>
  <c r="E54" i="5"/>
  <c r="F54" i="5" s="1"/>
  <c r="L100" i="5" s="1"/>
  <c r="E62" i="5"/>
  <c r="F62" i="5" s="1"/>
  <c r="E55" i="5"/>
  <c r="F55" i="5" s="1"/>
  <c r="L101" i="5" s="1"/>
  <c r="E63" i="5"/>
  <c r="F63" i="5" s="1"/>
  <c r="E56" i="5"/>
  <c r="F56" i="5" s="1"/>
  <c r="L102" i="5" s="1"/>
  <c r="E64" i="5"/>
  <c r="F64" i="5" s="1"/>
  <c r="E49" i="5"/>
  <c r="F49" i="5" s="1"/>
  <c r="L95" i="5" s="1"/>
  <c r="E50" i="5"/>
  <c r="F50" i="5" s="1"/>
  <c r="E53" i="5"/>
  <c r="F53" i="5" s="1"/>
  <c r="L99" i="5" s="1"/>
  <c r="E61" i="5"/>
  <c r="F61" i="5" s="1"/>
  <c r="E58" i="5"/>
  <c r="F58" i="5" s="1"/>
  <c r="E66" i="5"/>
  <c r="F66" i="5" s="1"/>
  <c r="E51" i="5"/>
  <c r="F51" i="5" s="1"/>
  <c r="L97" i="5" s="1"/>
  <c r="E59" i="5"/>
  <c r="F59" i="5" s="1"/>
  <c r="E67" i="5"/>
  <c r="F67" i="5" s="1"/>
  <c r="E52" i="5"/>
  <c r="F52" i="5" s="1"/>
  <c r="E60" i="5"/>
  <c r="F60" i="5" s="1"/>
  <c r="C12" i="6"/>
  <c r="E12" i="6" s="1"/>
  <c r="C27" i="6"/>
  <c r="E27" i="6" s="1"/>
  <c r="G27" i="6" s="1"/>
  <c r="C11" i="6"/>
  <c r="E11" i="6" s="1"/>
  <c r="C21" i="6"/>
  <c r="E21" i="6" s="1"/>
  <c r="G21" i="6" s="1"/>
  <c r="C61" i="6"/>
  <c r="C17" i="6"/>
  <c r="E17" i="6" s="1"/>
  <c r="C57" i="6"/>
  <c r="C13" i="6"/>
  <c r="E13" i="6" s="1"/>
  <c r="C53" i="6"/>
  <c r="C8" i="6"/>
  <c r="E8" i="6" s="1"/>
  <c r="C24" i="6"/>
  <c r="E24" i="6" s="1"/>
  <c r="G24" i="6" s="1"/>
  <c r="C64" i="6"/>
  <c r="C20" i="6"/>
  <c r="E20" i="6" s="1"/>
  <c r="G20" i="6" s="1"/>
  <c r="C60" i="6"/>
  <c r="C16" i="6"/>
  <c r="E16" i="6" s="1"/>
  <c r="C56" i="6"/>
  <c r="C23" i="6"/>
  <c r="E23" i="6" s="1"/>
  <c r="G23" i="6" s="1"/>
  <c r="C63" i="6"/>
  <c r="C19" i="6"/>
  <c r="E19" i="6" s="1"/>
  <c r="G19" i="6" s="1"/>
  <c r="C59" i="6"/>
  <c r="C15" i="6"/>
  <c r="E15" i="6" s="1"/>
  <c r="C55" i="6"/>
  <c r="C25" i="6"/>
  <c r="E25" i="6" s="1"/>
  <c r="G25" i="6" s="1"/>
  <c r="C65" i="6"/>
  <c r="C26" i="6"/>
  <c r="E26" i="6" s="1"/>
  <c r="G26" i="6" s="1"/>
  <c r="C66" i="6"/>
  <c r="C22" i="6"/>
  <c r="E22" i="6" s="1"/>
  <c r="G22" i="6" s="1"/>
  <c r="C62" i="6"/>
  <c r="C18" i="6"/>
  <c r="E18" i="6" s="1"/>
  <c r="G18" i="6" s="1"/>
  <c r="C58" i="6"/>
  <c r="C14" i="6"/>
  <c r="E14" i="6" s="1"/>
  <c r="C54" i="6"/>
  <c r="C10" i="6"/>
  <c r="E10" i="6" s="1"/>
  <c r="C50" i="6"/>
  <c r="I42" i="5"/>
  <c r="J42" i="5"/>
  <c r="B28" i="6"/>
  <c r="C9" i="6"/>
  <c r="E9" i="6" s="1"/>
  <c r="AH4" i="1"/>
  <c r="W53" i="1"/>
  <c r="L53" i="1" s="1"/>
  <c r="K53" i="1" s="1"/>
  <c r="X53" i="1"/>
  <c r="H53" i="1" s="1"/>
  <c r="G53" i="1" s="1"/>
  <c r="H26" i="1"/>
  <c r="X27" i="1"/>
  <c r="X28" i="1"/>
  <c r="H28" i="1" s="1"/>
  <c r="X29" i="1"/>
  <c r="H29" i="1" s="1"/>
  <c r="X30" i="1"/>
  <c r="H30" i="1" s="1"/>
  <c r="G30" i="1" s="1"/>
  <c r="X31" i="1"/>
  <c r="H31" i="1" s="1"/>
  <c r="X32" i="1"/>
  <c r="H32" i="1" s="1"/>
  <c r="X33" i="1"/>
  <c r="H33" i="1" s="1"/>
  <c r="X51" i="1"/>
  <c r="H51" i="1" s="1"/>
  <c r="G51" i="1" s="1"/>
  <c r="X52" i="1"/>
  <c r="H52" i="1" s="1"/>
  <c r="G52" i="1" s="1"/>
  <c r="X54" i="1"/>
  <c r="H54" i="1" s="1"/>
  <c r="G54" i="1" s="1"/>
  <c r="X55" i="1"/>
  <c r="H55" i="1" s="1"/>
  <c r="G55" i="1" s="1"/>
  <c r="X15" i="1"/>
  <c r="H15" i="1" s="1"/>
  <c r="AH5" i="1"/>
  <c r="L24" i="1"/>
  <c r="K24" i="1" s="1"/>
  <c r="L26" i="1"/>
  <c r="W27" i="1"/>
  <c r="L27" i="1" s="1"/>
  <c r="W28" i="1"/>
  <c r="L28" i="1" s="1"/>
  <c r="W29" i="1"/>
  <c r="L29" i="1" s="1"/>
  <c r="W30" i="1"/>
  <c r="L30" i="1" s="1"/>
  <c r="K30" i="1" s="1"/>
  <c r="W31" i="1"/>
  <c r="L31" i="1" s="1"/>
  <c r="W32" i="1"/>
  <c r="L32" i="1" s="1"/>
  <c r="W33" i="1"/>
  <c r="L33" i="1" s="1"/>
  <c r="W51" i="1"/>
  <c r="L51" i="1" s="1"/>
  <c r="K51" i="1" s="1"/>
  <c r="W52" i="1"/>
  <c r="L52" i="1" s="1"/>
  <c r="K52" i="1" s="1"/>
  <c r="W54" i="1"/>
  <c r="L54" i="1" s="1"/>
  <c r="K54" i="1" s="1"/>
  <c r="W55" i="1"/>
  <c r="L55" i="1" s="1"/>
  <c r="K55" i="1" s="1"/>
  <c r="S13" i="1"/>
  <c r="Q13" i="1"/>
  <c r="AK16" i="1"/>
  <c r="AK15" i="1"/>
  <c r="G71" i="4"/>
  <c r="G39" i="4"/>
  <c r="L98" i="5" l="1"/>
  <c r="P106" i="5"/>
  <c r="L106" i="5"/>
  <c r="P113" i="5"/>
  <c r="L113" i="5"/>
  <c r="P104" i="5"/>
  <c r="L104" i="5"/>
  <c r="P105" i="5"/>
  <c r="L105" i="5"/>
  <c r="P112" i="5"/>
  <c r="L112" i="5"/>
  <c r="P107" i="5"/>
  <c r="L107" i="5"/>
  <c r="L96" i="5"/>
  <c r="P110" i="5"/>
  <c r="L110" i="5"/>
  <c r="P109" i="5"/>
  <c r="L109" i="5"/>
  <c r="P108" i="5"/>
  <c r="L108" i="5"/>
  <c r="P111" i="5"/>
  <c r="L111" i="5"/>
  <c r="F114" i="5"/>
  <c r="E114" i="5"/>
  <c r="P95" i="5"/>
  <c r="I102" i="3"/>
  <c r="K94" i="5"/>
  <c r="P94" i="5" s="1"/>
  <c r="J114" i="5"/>
  <c r="P97" i="5"/>
  <c r="P99" i="5"/>
  <c r="P100" i="5"/>
  <c r="P103" i="5"/>
  <c r="I574" i="3"/>
  <c r="E66" i="6"/>
  <c r="G66" i="6" s="1"/>
  <c r="G49" i="6"/>
  <c r="G51" i="6"/>
  <c r="G105" i="3"/>
  <c r="I105" i="3" s="1"/>
  <c r="I107" i="3" s="1"/>
  <c r="G9" i="6"/>
  <c r="G46" i="3"/>
  <c r="I46" i="3" s="1"/>
  <c r="I48" i="3" s="1"/>
  <c r="G8" i="6"/>
  <c r="G341" i="3"/>
  <c r="I341" i="3" s="1"/>
  <c r="I343" i="3" s="1"/>
  <c r="G13" i="6"/>
  <c r="G577" i="3"/>
  <c r="I577" i="3" s="1"/>
  <c r="I579" i="3" s="1"/>
  <c r="G17" i="6"/>
  <c r="G164" i="3"/>
  <c r="I164" i="3" s="1"/>
  <c r="I166" i="3" s="1"/>
  <c r="G10" i="6"/>
  <c r="G400" i="3"/>
  <c r="I400" i="3" s="1"/>
  <c r="I402" i="3" s="1"/>
  <c r="G14" i="6"/>
  <c r="G459" i="3"/>
  <c r="I459" i="3" s="1"/>
  <c r="I461" i="3" s="1"/>
  <c r="G15" i="6"/>
  <c r="G518" i="3"/>
  <c r="I518" i="3" s="1"/>
  <c r="I520" i="3" s="1"/>
  <c r="G16" i="6"/>
  <c r="G223" i="3"/>
  <c r="I223" i="3" s="1"/>
  <c r="I225" i="3" s="1"/>
  <c r="G11" i="6"/>
  <c r="G282" i="3"/>
  <c r="I282" i="3" s="1"/>
  <c r="I284" i="3" s="1"/>
  <c r="G12" i="6"/>
  <c r="G417" i="9"/>
  <c r="H417" i="9" s="1"/>
  <c r="G416" i="9"/>
  <c r="H416" i="9" s="1"/>
  <c r="G172" i="9"/>
  <c r="H172" i="9" s="1"/>
  <c r="G171" i="9"/>
  <c r="H171" i="9" s="1"/>
  <c r="G123" i="9"/>
  <c r="H123" i="9" s="1"/>
  <c r="G122" i="9"/>
  <c r="H122" i="9" s="1"/>
  <c r="G74" i="9"/>
  <c r="H74" i="9" s="1"/>
  <c r="G73" i="9"/>
  <c r="H73" i="9" s="1"/>
  <c r="G466" i="9"/>
  <c r="H466" i="9" s="1"/>
  <c r="G465" i="9"/>
  <c r="H465" i="9" s="1"/>
  <c r="G368" i="9"/>
  <c r="H368" i="9" s="1"/>
  <c r="G367" i="9"/>
  <c r="H367" i="9" s="1"/>
  <c r="G319" i="9"/>
  <c r="H319" i="9" s="1"/>
  <c r="G318" i="9"/>
  <c r="H318" i="9" s="1"/>
  <c r="G270" i="9"/>
  <c r="H270" i="9" s="1"/>
  <c r="G269" i="9"/>
  <c r="H269" i="9" s="1"/>
  <c r="G221" i="9"/>
  <c r="H221" i="9" s="1"/>
  <c r="G220" i="9"/>
  <c r="H220" i="9" s="1"/>
  <c r="G53" i="6"/>
  <c r="E53" i="6"/>
  <c r="F280" i="9" s="1"/>
  <c r="H280" i="9" s="1"/>
  <c r="H282" i="9" s="1"/>
  <c r="E57" i="6"/>
  <c r="F476" i="9" s="1"/>
  <c r="H476" i="9" s="1"/>
  <c r="H478" i="9" s="1"/>
  <c r="E61" i="6"/>
  <c r="G61" i="6" s="1"/>
  <c r="E50" i="6"/>
  <c r="G50" i="6" s="1"/>
  <c r="E54" i="6"/>
  <c r="F329" i="9" s="1"/>
  <c r="H329" i="9" s="1"/>
  <c r="H331" i="9" s="1"/>
  <c r="E58" i="6"/>
  <c r="G58" i="6" s="1"/>
  <c r="E62" i="6"/>
  <c r="G62" i="6" s="1"/>
  <c r="E65" i="6"/>
  <c r="G65" i="6" s="1"/>
  <c r="E55" i="6"/>
  <c r="F378" i="9" s="1"/>
  <c r="H378" i="9" s="1"/>
  <c r="H380" i="9" s="1"/>
  <c r="E59" i="6"/>
  <c r="G59" i="6" s="1"/>
  <c r="G63" i="6"/>
  <c r="E63" i="6"/>
  <c r="G56" i="6"/>
  <c r="E56" i="6"/>
  <c r="F427" i="9" s="1"/>
  <c r="H427" i="9" s="1"/>
  <c r="H429" i="9" s="1"/>
  <c r="E60" i="6"/>
  <c r="G60" i="6" s="1"/>
  <c r="G64" i="6"/>
  <c r="E64" i="6"/>
  <c r="T181" i="1"/>
  <c r="S182" i="1"/>
  <c r="T183" i="1"/>
  <c r="S184" i="1"/>
  <c r="T185" i="1"/>
  <c r="S186" i="1"/>
  <c r="T187" i="1"/>
  <c r="S188" i="1"/>
  <c r="T189" i="1"/>
  <c r="S190" i="1"/>
  <c r="T191" i="1"/>
  <c r="S192" i="1"/>
  <c r="T193" i="1"/>
  <c r="S194" i="1"/>
  <c r="T195" i="1"/>
  <c r="S196" i="1"/>
  <c r="T197" i="1"/>
  <c r="S198" i="1"/>
  <c r="T133" i="1"/>
  <c r="S134" i="1"/>
  <c r="T135" i="1"/>
  <c r="S181" i="1"/>
  <c r="S183" i="1"/>
  <c r="D183" i="1" s="1"/>
  <c r="C183" i="1" s="1"/>
  <c r="T184" i="1"/>
  <c r="S185" i="1"/>
  <c r="D185" i="1" s="1"/>
  <c r="C185" i="1" s="1"/>
  <c r="S187" i="1"/>
  <c r="S189" i="1"/>
  <c r="D189" i="1" s="1"/>
  <c r="C189" i="1" s="1"/>
  <c r="S191" i="1"/>
  <c r="S193" i="1"/>
  <c r="D193" i="1" s="1"/>
  <c r="C193" i="1" s="1"/>
  <c r="T196" i="1"/>
  <c r="S197" i="1"/>
  <c r="D197" i="1" s="1"/>
  <c r="C197" i="1" s="1"/>
  <c r="S136" i="1"/>
  <c r="T139" i="1"/>
  <c r="T141" i="1"/>
  <c r="T143" i="1"/>
  <c r="T145" i="1"/>
  <c r="S148" i="1"/>
  <c r="S150" i="1"/>
  <c r="T86" i="1"/>
  <c r="S89" i="1"/>
  <c r="T140" i="1"/>
  <c r="T85" i="1"/>
  <c r="S91" i="1"/>
  <c r="T94" i="1"/>
  <c r="S97" i="1"/>
  <c r="S99" i="1"/>
  <c r="S101" i="1"/>
  <c r="S35" i="1"/>
  <c r="T38" i="1"/>
  <c r="T40" i="1"/>
  <c r="S43" i="1"/>
  <c r="S45" i="1"/>
  <c r="T48" i="1"/>
  <c r="T50" i="1"/>
  <c r="T146" i="1"/>
  <c r="T87" i="1"/>
  <c r="S92" i="1"/>
  <c r="S94" i="1"/>
  <c r="D94" i="1" s="1"/>
  <c r="C94" i="1" s="1"/>
  <c r="T97" i="1"/>
  <c r="T99" i="1"/>
  <c r="T101" i="1"/>
  <c r="T35" i="1"/>
  <c r="T37" i="1"/>
  <c r="S40" i="1"/>
  <c r="D40" i="1" s="1"/>
  <c r="C40" i="1" s="1"/>
  <c r="T41" i="1"/>
  <c r="S44" i="1"/>
  <c r="S46" i="1"/>
  <c r="T49" i="1"/>
  <c r="S133" i="1"/>
  <c r="D133" i="1" s="1"/>
  <c r="C133" i="1" s="1"/>
  <c r="S135" i="1"/>
  <c r="S137" i="1"/>
  <c r="S141" i="1"/>
  <c r="D141" i="1" s="1"/>
  <c r="C141" i="1" s="1"/>
  <c r="S145" i="1"/>
  <c r="S149" i="1"/>
  <c r="S86" i="1"/>
  <c r="D86" i="1" s="1"/>
  <c r="C86" i="1" s="1"/>
  <c r="S90" i="1"/>
  <c r="T134" i="1"/>
  <c r="S139" i="1"/>
  <c r="S143" i="1"/>
  <c r="D143" i="1" s="1"/>
  <c r="C143" i="1" s="1"/>
  <c r="S147" i="1"/>
  <c r="S84" i="1"/>
  <c r="S88" i="1"/>
  <c r="T182" i="1"/>
  <c r="T186" i="1"/>
  <c r="T188" i="1"/>
  <c r="T190" i="1"/>
  <c r="T192" i="1"/>
  <c r="T194" i="1"/>
  <c r="S195" i="1"/>
  <c r="D195" i="1" s="1"/>
  <c r="C195" i="1" s="1"/>
  <c r="T198" i="1"/>
  <c r="T137" i="1"/>
  <c r="S138" i="1"/>
  <c r="S140" i="1"/>
  <c r="D140" i="1" s="1"/>
  <c r="C140" i="1" s="1"/>
  <c r="S142" i="1"/>
  <c r="S144" i="1"/>
  <c r="S146" i="1"/>
  <c r="T147" i="1"/>
  <c r="T149" i="1"/>
  <c r="T84" i="1"/>
  <c r="S85" i="1"/>
  <c r="D85" i="1" s="1"/>
  <c r="C85" i="1" s="1"/>
  <c r="S87" i="1"/>
  <c r="T88" i="1"/>
  <c r="T90" i="1"/>
  <c r="T136" i="1"/>
  <c r="T144" i="1"/>
  <c r="T148" i="1"/>
  <c r="T89" i="1"/>
  <c r="T92" i="1"/>
  <c r="S93" i="1"/>
  <c r="S95" i="1"/>
  <c r="T96" i="1"/>
  <c r="T98" i="1"/>
  <c r="T100" i="1"/>
  <c r="T34" i="1"/>
  <c r="T36" i="1"/>
  <c r="S37" i="1"/>
  <c r="S39" i="1"/>
  <c r="S41" i="1"/>
  <c r="T42" i="1"/>
  <c r="T44" i="1"/>
  <c r="T46" i="1"/>
  <c r="S47" i="1"/>
  <c r="S49" i="1"/>
  <c r="T138" i="1"/>
  <c r="T142" i="1"/>
  <c r="T150" i="1"/>
  <c r="T91" i="1"/>
  <c r="T93" i="1"/>
  <c r="T95" i="1"/>
  <c r="S96" i="1"/>
  <c r="S98" i="1"/>
  <c r="S100" i="1"/>
  <c r="S34" i="1"/>
  <c r="S36" i="1"/>
  <c r="S38" i="1"/>
  <c r="D38" i="1" s="1"/>
  <c r="C38" i="1" s="1"/>
  <c r="T39" i="1"/>
  <c r="S42" i="1"/>
  <c r="D42" i="1" s="1"/>
  <c r="C42" i="1" s="1"/>
  <c r="T43" i="1"/>
  <c r="T45" i="1"/>
  <c r="T47" i="1"/>
  <c r="S48" i="1"/>
  <c r="D48" i="1" s="1"/>
  <c r="C48" i="1" s="1"/>
  <c r="S50" i="1"/>
  <c r="D50" i="1" s="1"/>
  <c r="C50" i="1" s="1"/>
  <c r="H557" i="3"/>
  <c r="I557" i="3" s="1"/>
  <c r="H558" i="3"/>
  <c r="I558" i="3" s="1"/>
  <c r="R181" i="1"/>
  <c r="Q182" i="1"/>
  <c r="R183" i="1"/>
  <c r="Q184" i="1"/>
  <c r="R185" i="1"/>
  <c r="Q186" i="1"/>
  <c r="R187" i="1"/>
  <c r="Q188" i="1"/>
  <c r="R189" i="1"/>
  <c r="Q190" i="1"/>
  <c r="R191" i="1"/>
  <c r="Q192" i="1"/>
  <c r="R193" i="1"/>
  <c r="Q194" i="1"/>
  <c r="R195" i="1"/>
  <c r="Q196" i="1"/>
  <c r="R197" i="1"/>
  <c r="Q198" i="1"/>
  <c r="R133" i="1"/>
  <c r="Q134" i="1"/>
  <c r="R135" i="1"/>
  <c r="Q181" i="1"/>
  <c r="R182" i="1"/>
  <c r="Q183" i="1"/>
  <c r="R184" i="1"/>
  <c r="Q185" i="1"/>
  <c r="R186" i="1"/>
  <c r="Q187" i="1"/>
  <c r="R188" i="1"/>
  <c r="Q189" i="1"/>
  <c r="R190" i="1"/>
  <c r="Q191" i="1"/>
  <c r="R192" i="1"/>
  <c r="Q193" i="1"/>
  <c r="R194" i="1"/>
  <c r="Q195" i="1"/>
  <c r="R196" i="1"/>
  <c r="Q197" i="1"/>
  <c r="R134" i="1"/>
  <c r="Q135" i="1"/>
  <c r="Q136" i="1"/>
  <c r="R137" i="1"/>
  <c r="Q138" i="1"/>
  <c r="R139" i="1"/>
  <c r="Q140" i="1"/>
  <c r="R141" i="1"/>
  <c r="Q142" i="1"/>
  <c r="R143" i="1"/>
  <c r="Q144" i="1"/>
  <c r="R145" i="1"/>
  <c r="Q146" i="1"/>
  <c r="R147" i="1"/>
  <c r="Q148" i="1"/>
  <c r="R149" i="1"/>
  <c r="Q150" i="1"/>
  <c r="R84" i="1"/>
  <c r="Q85" i="1"/>
  <c r="R86" i="1"/>
  <c r="Q87" i="1"/>
  <c r="R88" i="1"/>
  <c r="Q89" i="1"/>
  <c r="R90" i="1"/>
  <c r="R198" i="1"/>
  <c r="R138" i="1"/>
  <c r="Q139" i="1"/>
  <c r="R142" i="1"/>
  <c r="Q143" i="1"/>
  <c r="R146" i="1"/>
  <c r="Q147" i="1"/>
  <c r="R150" i="1"/>
  <c r="Q84" i="1"/>
  <c r="R87" i="1"/>
  <c r="Q88" i="1"/>
  <c r="Q91" i="1"/>
  <c r="R92" i="1"/>
  <c r="Q93" i="1"/>
  <c r="R94" i="1"/>
  <c r="Q95" i="1"/>
  <c r="R96" i="1"/>
  <c r="Q97" i="1"/>
  <c r="R98" i="1"/>
  <c r="Q99" i="1"/>
  <c r="R100" i="1"/>
  <c r="Q101" i="1"/>
  <c r="R34" i="1"/>
  <c r="Q35" i="1"/>
  <c r="R36" i="1"/>
  <c r="Q37" i="1"/>
  <c r="R38" i="1"/>
  <c r="Q39" i="1"/>
  <c r="R40" i="1"/>
  <c r="Q41" i="1"/>
  <c r="R42" i="1"/>
  <c r="Q43" i="1"/>
  <c r="R44" i="1"/>
  <c r="Q45" i="1"/>
  <c r="R46" i="1"/>
  <c r="Q47" i="1"/>
  <c r="R48" i="1"/>
  <c r="Q49" i="1"/>
  <c r="R50" i="1"/>
  <c r="Q133" i="1"/>
  <c r="R136" i="1"/>
  <c r="Q137" i="1"/>
  <c r="B137" i="1" s="1"/>
  <c r="A137" i="1" s="1"/>
  <c r="R140" i="1"/>
  <c r="Q141" i="1"/>
  <c r="B141" i="1" s="1"/>
  <c r="A141" i="1" s="1"/>
  <c r="R144" i="1"/>
  <c r="Q145" i="1"/>
  <c r="B145" i="1" s="1"/>
  <c r="A145" i="1" s="1"/>
  <c r="R148" i="1"/>
  <c r="Q149" i="1"/>
  <c r="B149" i="1" s="1"/>
  <c r="A149" i="1" s="1"/>
  <c r="R85" i="1"/>
  <c r="Q86" i="1"/>
  <c r="B86" i="1" s="1"/>
  <c r="A86" i="1" s="1"/>
  <c r="R89" i="1"/>
  <c r="Q90" i="1"/>
  <c r="B90" i="1" s="1"/>
  <c r="A90" i="1" s="1"/>
  <c r="R91" i="1"/>
  <c r="Q92" i="1"/>
  <c r="R93" i="1"/>
  <c r="Q94" i="1"/>
  <c r="R95" i="1"/>
  <c r="Q96" i="1"/>
  <c r="R97" i="1"/>
  <c r="Q98" i="1"/>
  <c r="R99" i="1"/>
  <c r="Q100" i="1"/>
  <c r="R101" i="1"/>
  <c r="Q34" i="1"/>
  <c r="R35" i="1"/>
  <c r="Q36" i="1"/>
  <c r="R37" i="1"/>
  <c r="Q38" i="1"/>
  <c r="R39" i="1"/>
  <c r="Q40" i="1"/>
  <c r="R41" i="1"/>
  <c r="Q42" i="1"/>
  <c r="R43" i="1"/>
  <c r="Q44" i="1"/>
  <c r="R45" i="1"/>
  <c r="Q46" i="1"/>
  <c r="R47" i="1"/>
  <c r="Q48" i="1"/>
  <c r="R49" i="1"/>
  <c r="Q50" i="1"/>
  <c r="G48" i="6"/>
  <c r="F35" i="9"/>
  <c r="H35" i="9" s="1"/>
  <c r="H37" i="9" s="1"/>
  <c r="I220" i="3"/>
  <c r="I456" i="3"/>
  <c r="P68" i="5"/>
  <c r="P98" i="5"/>
  <c r="P96" i="5"/>
  <c r="I397" i="3"/>
  <c r="I161" i="3"/>
  <c r="P102" i="5"/>
  <c r="P101" i="5"/>
  <c r="I515" i="3"/>
  <c r="I279" i="3"/>
  <c r="I338" i="3"/>
  <c r="N105" i="8"/>
  <c r="N104" i="8"/>
  <c r="G25" i="9"/>
  <c r="G24" i="9"/>
  <c r="M105" i="8"/>
  <c r="L105" i="8" s="1"/>
  <c r="M104" i="8"/>
  <c r="O68" i="5"/>
  <c r="G38" i="3"/>
  <c r="J68" i="5"/>
  <c r="G41" i="3"/>
  <c r="C42" i="3"/>
  <c r="F68" i="5"/>
  <c r="G39" i="3"/>
  <c r="K68" i="5"/>
  <c r="G40" i="3"/>
  <c r="AB19" i="1"/>
  <c r="S19" i="1" s="1"/>
  <c r="AB18" i="1"/>
  <c r="Q20" i="1"/>
  <c r="Q15" i="1"/>
  <c r="Q16" i="1"/>
  <c r="E68" i="5"/>
  <c r="G15" i="1"/>
  <c r="H27" i="1"/>
  <c r="G27" i="1" s="1"/>
  <c r="V26" i="1"/>
  <c r="U26" i="1"/>
  <c r="U16" i="1"/>
  <c r="V16" i="1"/>
  <c r="B68" i="6"/>
  <c r="C68" i="6"/>
  <c r="S175" i="1"/>
  <c r="S177" i="1"/>
  <c r="S179" i="1"/>
  <c r="S199" i="1"/>
  <c r="S201" i="1"/>
  <c r="S203" i="1"/>
  <c r="S205" i="1"/>
  <c r="S207" i="1"/>
  <c r="S209" i="1"/>
  <c r="S211" i="1"/>
  <c r="S213" i="1"/>
  <c r="S174" i="1"/>
  <c r="S176" i="1"/>
  <c r="S178" i="1"/>
  <c r="S180" i="1"/>
  <c r="S200" i="1"/>
  <c r="S202" i="1"/>
  <c r="S204" i="1"/>
  <c r="S206" i="1"/>
  <c r="S208" i="1"/>
  <c r="S210" i="1"/>
  <c r="S212" i="1"/>
  <c r="S214" i="1"/>
  <c r="S216" i="1"/>
  <c r="S218" i="1"/>
  <c r="S220" i="1"/>
  <c r="S222" i="1"/>
  <c r="S224" i="1"/>
  <c r="S226" i="1"/>
  <c r="S117" i="1"/>
  <c r="S119" i="1"/>
  <c r="S121" i="1"/>
  <c r="S123" i="1"/>
  <c r="S125" i="1"/>
  <c r="S127" i="1"/>
  <c r="S129" i="1"/>
  <c r="S131" i="1"/>
  <c r="S151" i="1"/>
  <c r="S153" i="1"/>
  <c r="T175" i="1"/>
  <c r="T179" i="1"/>
  <c r="T201" i="1"/>
  <c r="T205" i="1"/>
  <c r="T209" i="1"/>
  <c r="T213" i="1"/>
  <c r="T217" i="1"/>
  <c r="T218" i="1"/>
  <c r="S219" i="1"/>
  <c r="T225" i="1"/>
  <c r="T226" i="1"/>
  <c r="T173" i="1"/>
  <c r="T122" i="1"/>
  <c r="T123" i="1"/>
  <c r="S124" i="1"/>
  <c r="T130" i="1"/>
  <c r="T131" i="1"/>
  <c r="S132" i="1"/>
  <c r="T155" i="1"/>
  <c r="T157" i="1"/>
  <c r="T159" i="1"/>
  <c r="T161" i="1"/>
  <c r="T163" i="1"/>
  <c r="T165" i="1"/>
  <c r="T177" i="1"/>
  <c r="T199" i="1"/>
  <c r="T203" i="1"/>
  <c r="T207" i="1"/>
  <c r="T211" i="1"/>
  <c r="S215" i="1"/>
  <c r="T221" i="1"/>
  <c r="T222" i="1"/>
  <c r="S223" i="1"/>
  <c r="T118" i="1"/>
  <c r="T119" i="1"/>
  <c r="S120" i="1"/>
  <c r="T126" i="1"/>
  <c r="T127" i="1"/>
  <c r="S128" i="1"/>
  <c r="T152" i="1"/>
  <c r="T153" i="1"/>
  <c r="S154" i="1"/>
  <c r="T156" i="1"/>
  <c r="T158" i="1"/>
  <c r="T160" i="1"/>
  <c r="T162" i="1"/>
  <c r="T164" i="1"/>
  <c r="T166" i="1"/>
  <c r="T168" i="1"/>
  <c r="S116" i="1"/>
  <c r="T61" i="1"/>
  <c r="T63" i="1"/>
  <c r="T65" i="1"/>
  <c r="T67" i="1"/>
  <c r="T69" i="1"/>
  <c r="T71" i="1"/>
  <c r="T73" i="1"/>
  <c r="T75" i="1"/>
  <c r="T77" i="1"/>
  <c r="T79" i="1"/>
  <c r="T81" i="1"/>
  <c r="T83" i="1"/>
  <c r="T103" i="1"/>
  <c r="T105" i="1"/>
  <c r="T107" i="1"/>
  <c r="T109" i="1"/>
  <c r="T111" i="1"/>
  <c r="S59" i="1"/>
  <c r="T22" i="1"/>
  <c r="T25" i="1"/>
  <c r="T21" i="1"/>
  <c r="T17" i="1"/>
  <c r="T28" i="1"/>
  <c r="T30" i="1"/>
  <c r="T32" i="1"/>
  <c r="T51" i="1"/>
  <c r="T53" i="1"/>
  <c r="T55" i="1"/>
  <c r="T174" i="1"/>
  <c r="T200" i="1"/>
  <c r="T208" i="1"/>
  <c r="T219" i="1"/>
  <c r="S221" i="1"/>
  <c r="T117" i="1"/>
  <c r="T124" i="1"/>
  <c r="S126" i="1"/>
  <c r="T151" i="1"/>
  <c r="S156" i="1"/>
  <c r="S160" i="1"/>
  <c r="S164" i="1"/>
  <c r="T169" i="1"/>
  <c r="T116" i="1"/>
  <c r="S60" i="1"/>
  <c r="T66" i="1"/>
  <c r="S67" i="1"/>
  <c r="S68" i="1"/>
  <c r="T74" i="1"/>
  <c r="S75" i="1"/>
  <c r="S76" i="1"/>
  <c r="T82" i="1"/>
  <c r="S83" i="1"/>
  <c r="S102" i="1"/>
  <c r="T108" i="1"/>
  <c r="S109" i="1"/>
  <c r="S110" i="1"/>
  <c r="T178" i="1"/>
  <c r="T210" i="1"/>
  <c r="T214" i="1"/>
  <c r="S122" i="1"/>
  <c r="T129" i="1"/>
  <c r="S152" i="1"/>
  <c r="T154" i="1"/>
  <c r="S158" i="1"/>
  <c r="S165" i="1"/>
  <c r="S169" i="1"/>
  <c r="S64" i="1"/>
  <c r="S65" i="1"/>
  <c r="S70" i="1"/>
  <c r="S71" i="1"/>
  <c r="T72" i="1"/>
  <c r="S77" i="1"/>
  <c r="T78" i="1"/>
  <c r="T102" i="1"/>
  <c r="S108" i="1"/>
  <c r="T15" i="1"/>
  <c r="T20" i="1"/>
  <c r="S25" i="1"/>
  <c r="S23" i="1"/>
  <c r="S27" i="1"/>
  <c r="T29" i="1"/>
  <c r="S32" i="1"/>
  <c r="S52" i="1"/>
  <c r="T54" i="1"/>
  <c r="T204" i="1"/>
  <c r="S217" i="1"/>
  <c r="T224" i="1"/>
  <c r="S118" i="1"/>
  <c r="T120" i="1"/>
  <c r="T125" i="1"/>
  <c r="S130" i="1"/>
  <c r="T132" i="1"/>
  <c r="S155" i="1"/>
  <c r="S162" i="1"/>
  <c r="S167" i="1"/>
  <c r="S168" i="1"/>
  <c r="S62" i="1"/>
  <c r="S63" i="1"/>
  <c r="T64" i="1"/>
  <c r="S69" i="1"/>
  <c r="T70" i="1"/>
  <c r="T76" i="1"/>
  <c r="S82" i="1"/>
  <c r="S106" i="1"/>
  <c r="S107" i="1"/>
  <c r="S112" i="1"/>
  <c r="T59" i="1"/>
  <c r="S15" i="1"/>
  <c r="S22" i="1"/>
  <c r="S16" i="1"/>
  <c r="T23" i="1"/>
  <c r="S17" i="1"/>
  <c r="T27" i="1"/>
  <c r="S30" i="1"/>
  <c r="T176" i="1"/>
  <c r="T180" i="1"/>
  <c r="T212" i="1"/>
  <c r="T215" i="1"/>
  <c r="T220" i="1"/>
  <c r="S225" i="1"/>
  <c r="S173" i="1"/>
  <c r="T121" i="1"/>
  <c r="T128" i="1"/>
  <c r="S157" i="1"/>
  <c r="S159" i="1"/>
  <c r="S166" i="1"/>
  <c r="T167" i="1"/>
  <c r="S61" i="1"/>
  <c r="T62" i="1"/>
  <c r="T68" i="1"/>
  <c r="S74" i="1"/>
  <c r="S80" i="1"/>
  <c r="S81" i="1"/>
  <c r="S104" i="1"/>
  <c r="S105" i="1"/>
  <c r="T106" i="1"/>
  <c r="S111" i="1"/>
  <c r="T112" i="1"/>
  <c r="S24" i="1"/>
  <c r="T16" i="1"/>
  <c r="S26" i="1"/>
  <c r="S28" i="1"/>
  <c r="S31" i="1"/>
  <c r="T33" i="1"/>
  <c r="S53" i="1"/>
  <c r="T202" i="1"/>
  <c r="T206" i="1"/>
  <c r="T216" i="1"/>
  <c r="T223" i="1"/>
  <c r="S163" i="1"/>
  <c r="S72" i="1"/>
  <c r="T104" i="1"/>
  <c r="T24" i="1"/>
  <c r="S51" i="1"/>
  <c r="S73" i="1"/>
  <c r="S78" i="1"/>
  <c r="T110" i="1"/>
  <c r="S21" i="1"/>
  <c r="D21" i="1" s="1"/>
  <c r="C21" i="1" s="1"/>
  <c r="S29" i="1"/>
  <c r="T52" i="1"/>
  <c r="T60" i="1"/>
  <c r="S79" i="1"/>
  <c r="T31" i="1"/>
  <c r="S54" i="1"/>
  <c r="S161" i="1"/>
  <c r="S66" i="1"/>
  <c r="T80" i="1"/>
  <c r="S103" i="1"/>
  <c r="S20" i="1"/>
  <c r="T26" i="1"/>
  <c r="S33" i="1"/>
  <c r="S55" i="1"/>
  <c r="Q174" i="1"/>
  <c r="Q176" i="1"/>
  <c r="Q178" i="1"/>
  <c r="Q180" i="1"/>
  <c r="Q200" i="1"/>
  <c r="Q202" i="1"/>
  <c r="Q204" i="1"/>
  <c r="Q206" i="1"/>
  <c r="Q208" i="1"/>
  <c r="Q210" i="1"/>
  <c r="Q212" i="1"/>
  <c r="Q214" i="1"/>
  <c r="Q175" i="1"/>
  <c r="Q177" i="1"/>
  <c r="Q179" i="1"/>
  <c r="Q199" i="1"/>
  <c r="Q201" i="1"/>
  <c r="Q203" i="1"/>
  <c r="Q205" i="1"/>
  <c r="Q207" i="1"/>
  <c r="Q209" i="1"/>
  <c r="Q211" i="1"/>
  <c r="Q213" i="1"/>
  <c r="Q215" i="1"/>
  <c r="Q217" i="1"/>
  <c r="Q219" i="1"/>
  <c r="Q221" i="1"/>
  <c r="Q223" i="1"/>
  <c r="Q225" i="1"/>
  <c r="R173" i="1"/>
  <c r="Q118" i="1"/>
  <c r="Q120" i="1"/>
  <c r="Q122" i="1"/>
  <c r="Q124" i="1"/>
  <c r="Q126" i="1"/>
  <c r="Q128" i="1"/>
  <c r="Q130" i="1"/>
  <c r="Q132" i="1"/>
  <c r="Q152" i="1"/>
  <c r="Q154" i="1"/>
  <c r="R174" i="1"/>
  <c r="R178" i="1"/>
  <c r="R200" i="1"/>
  <c r="R204" i="1"/>
  <c r="R208" i="1"/>
  <c r="R212" i="1"/>
  <c r="R220" i="1"/>
  <c r="R221" i="1"/>
  <c r="Q222" i="1"/>
  <c r="R117" i="1"/>
  <c r="R118" i="1"/>
  <c r="Q119" i="1"/>
  <c r="R125" i="1"/>
  <c r="R126" i="1"/>
  <c r="Q127" i="1"/>
  <c r="R151" i="1"/>
  <c r="R152" i="1"/>
  <c r="Q153" i="1"/>
  <c r="R156" i="1"/>
  <c r="R158" i="1"/>
  <c r="R160" i="1"/>
  <c r="R162" i="1"/>
  <c r="R164" i="1"/>
  <c r="R166" i="1"/>
  <c r="R176" i="1"/>
  <c r="R180" i="1"/>
  <c r="R202" i="1"/>
  <c r="R206" i="1"/>
  <c r="R210" i="1"/>
  <c r="R214" i="1"/>
  <c r="R216" i="1"/>
  <c r="R217" i="1"/>
  <c r="Q218" i="1"/>
  <c r="R224" i="1"/>
  <c r="R225" i="1"/>
  <c r="Q226" i="1"/>
  <c r="Q173" i="1"/>
  <c r="R121" i="1"/>
  <c r="R122" i="1"/>
  <c r="Q123" i="1"/>
  <c r="R129" i="1"/>
  <c r="R130" i="1"/>
  <c r="Q131" i="1"/>
  <c r="R155" i="1"/>
  <c r="R157" i="1"/>
  <c r="R159" i="1"/>
  <c r="R161" i="1"/>
  <c r="R163" i="1"/>
  <c r="R165" i="1"/>
  <c r="R167" i="1"/>
  <c r="R169" i="1"/>
  <c r="R60" i="1"/>
  <c r="R62" i="1"/>
  <c r="R64" i="1"/>
  <c r="R66" i="1"/>
  <c r="R68" i="1"/>
  <c r="R70" i="1"/>
  <c r="R72" i="1"/>
  <c r="R74" i="1"/>
  <c r="R76" i="1"/>
  <c r="R78" i="1"/>
  <c r="R80" i="1"/>
  <c r="R82" i="1"/>
  <c r="R102" i="1"/>
  <c r="R104" i="1"/>
  <c r="R106" i="1"/>
  <c r="R108" i="1"/>
  <c r="R110" i="1"/>
  <c r="R112" i="1"/>
  <c r="R20" i="1"/>
  <c r="Q24" i="1"/>
  <c r="Q23" i="1"/>
  <c r="Q26" i="1"/>
  <c r="Q27" i="1"/>
  <c r="Q29" i="1"/>
  <c r="Q31" i="1"/>
  <c r="Q33" i="1"/>
  <c r="R177" i="1"/>
  <c r="R203" i="1"/>
  <c r="R211" i="1"/>
  <c r="Q216" i="1"/>
  <c r="R223" i="1"/>
  <c r="R119" i="1"/>
  <c r="Q121" i="1"/>
  <c r="R128" i="1"/>
  <c r="R153" i="1"/>
  <c r="Q155" i="1"/>
  <c r="Q159" i="1"/>
  <c r="Q163" i="1"/>
  <c r="R61" i="1"/>
  <c r="Q62" i="1"/>
  <c r="Q63" i="1"/>
  <c r="R69" i="1"/>
  <c r="Q70" i="1"/>
  <c r="Q71" i="1"/>
  <c r="R77" i="1"/>
  <c r="Q78" i="1"/>
  <c r="B78" i="1" s="1"/>
  <c r="A78" i="1" s="1"/>
  <c r="Q79" i="1"/>
  <c r="R103" i="1"/>
  <c r="Q104" i="1"/>
  <c r="Q105" i="1"/>
  <c r="R111" i="1"/>
  <c r="Q112" i="1"/>
  <c r="Q59" i="1"/>
  <c r="R175" i="1"/>
  <c r="R207" i="1"/>
  <c r="R219" i="1"/>
  <c r="Q224" i="1"/>
  <c r="R226" i="1"/>
  <c r="R120" i="1"/>
  <c r="Q125" i="1"/>
  <c r="R127" i="1"/>
  <c r="R132" i="1"/>
  <c r="Q160" i="1"/>
  <c r="Q162" i="1"/>
  <c r="Q167" i="1"/>
  <c r="R168" i="1"/>
  <c r="R116" i="1"/>
  <c r="R63" i="1"/>
  <c r="Q69" i="1"/>
  <c r="Q75" i="1"/>
  <c r="Q76" i="1"/>
  <c r="Q81" i="1"/>
  <c r="Q82" i="1"/>
  <c r="R83" i="1"/>
  <c r="Q106" i="1"/>
  <c r="B106" i="1" s="1"/>
  <c r="A106" i="1" s="1"/>
  <c r="R107" i="1"/>
  <c r="R22" i="1"/>
  <c r="R16" i="1"/>
  <c r="R17" i="1"/>
  <c r="Q28" i="1"/>
  <c r="R30" i="1"/>
  <c r="R33" i="1"/>
  <c r="R52" i="1"/>
  <c r="R54" i="1"/>
  <c r="R15" i="1"/>
  <c r="R179" i="1"/>
  <c r="R201" i="1"/>
  <c r="R215" i="1"/>
  <c r="Q220" i="1"/>
  <c r="R222" i="1"/>
  <c r="R123" i="1"/>
  <c r="Q157" i="1"/>
  <c r="Q164" i="1"/>
  <c r="Q166" i="1"/>
  <c r="Q116" i="1"/>
  <c r="B116" i="1" s="1"/>
  <c r="A116" i="1" s="1"/>
  <c r="Q61" i="1"/>
  <c r="Q67" i="1"/>
  <c r="Q68" i="1"/>
  <c r="Q73" i="1"/>
  <c r="Q74" i="1"/>
  <c r="B74" i="1" s="1"/>
  <c r="A74" i="1" s="1"/>
  <c r="R75" i="1"/>
  <c r="Q80" i="1"/>
  <c r="R81" i="1"/>
  <c r="R105" i="1"/>
  <c r="Q111" i="1"/>
  <c r="R205" i="1"/>
  <c r="R209" i="1"/>
  <c r="R218" i="1"/>
  <c r="Q151" i="1"/>
  <c r="B151" i="1" s="1"/>
  <c r="A151" i="1" s="1"/>
  <c r="Q161" i="1"/>
  <c r="Q60" i="1"/>
  <c r="Q65" i="1"/>
  <c r="Q66" i="1"/>
  <c r="R67" i="1"/>
  <c r="Q72" i="1"/>
  <c r="B72" i="1" s="1"/>
  <c r="A72" i="1" s="1"/>
  <c r="R73" i="1"/>
  <c r="R79" i="1"/>
  <c r="Q103" i="1"/>
  <c r="Q109" i="1"/>
  <c r="Q110" i="1"/>
  <c r="R59" i="1"/>
  <c r="Q25" i="1"/>
  <c r="R21" i="1"/>
  <c r="R29" i="1"/>
  <c r="Q32" i="1"/>
  <c r="R51" i="1"/>
  <c r="R53" i="1"/>
  <c r="R55" i="1"/>
  <c r="R199" i="1"/>
  <c r="R213" i="1"/>
  <c r="Q117" i="1"/>
  <c r="R124" i="1"/>
  <c r="Q129" i="1"/>
  <c r="R131" i="1"/>
  <c r="Q51" i="1"/>
  <c r="Q156" i="1"/>
  <c r="Q169" i="1"/>
  <c r="Q77" i="1"/>
  <c r="R109" i="1"/>
  <c r="Q22" i="1"/>
  <c r="R23" i="1"/>
  <c r="Q30" i="1"/>
  <c r="Q52" i="1"/>
  <c r="Q158" i="1"/>
  <c r="Q165" i="1"/>
  <c r="Q64" i="1"/>
  <c r="Q83" i="1"/>
  <c r="R24" i="1"/>
  <c r="R31" i="1"/>
  <c r="Q53" i="1"/>
  <c r="R65" i="1"/>
  <c r="Q102" i="1"/>
  <c r="Q107" i="1"/>
  <c r="R25" i="1"/>
  <c r="Q17" i="1"/>
  <c r="R27" i="1"/>
  <c r="R32" i="1"/>
  <c r="Q54" i="1"/>
  <c r="B54" i="1" s="1"/>
  <c r="A54" i="1" s="1"/>
  <c r="R154" i="1"/>
  <c r="Q168" i="1"/>
  <c r="R71" i="1"/>
  <c r="Q108" i="1"/>
  <c r="B108" i="1" s="1"/>
  <c r="A108" i="1" s="1"/>
  <c r="Q21" i="1"/>
  <c r="R26" i="1"/>
  <c r="R28" i="1"/>
  <c r="Q55" i="1"/>
  <c r="Q171" i="1"/>
  <c r="Q114" i="1"/>
  <c r="Q57" i="1"/>
  <c r="Q3" i="1" s="1"/>
  <c r="S171" i="1"/>
  <c r="S114" i="1"/>
  <c r="S57" i="1"/>
  <c r="S3" i="1" s="1"/>
  <c r="G60" i="1"/>
  <c r="G65" i="1"/>
  <c r="G62" i="1"/>
  <c r="K31" i="1"/>
  <c r="G31" i="1"/>
  <c r="C28" i="6"/>
  <c r="E28" i="6"/>
  <c r="L94" i="5" l="1"/>
  <c r="L114" i="5" s="1"/>
  <c r="AA18" i="1" s="1"/>
  <c r="G28" i="6"/>
  <c r="P114" i="5"/>
  <c r="B50" i="1"/>
  <c r="A50" i="1" s="1"/>
  <c r="B48" i="1"/>
  <c r="A48" i="1" s="1"/>
  <c r="B46" i="1"/>
  <c r="A46" i="1" s="1"/>
  <c r="B44" i="1"/>
  <c r="A44" i="1" s="1"/>
  <c r="B42" i="1"/>
  <c r="A42" i="1" s="1"/>
  <c r="B40" i="1"/>
  <c r="A40" i="1" s="1"/>
  <c r="B38" i="1"/>
  <c r="A38" i="1" s="1"/>
  <c r="B36" i="1"/>
  <c r="A36" i="1" s="1"/>
  <c r="B34" i="1"/>
  <c r="A34" i="1" s="1"/>
  <c r="B100" i="1"/>
  <c r="A100" i="1" s="1"/>
  <c r="B98" i="1"/>
  <c r="A98" i="1" s="1"/>
  <c r="B96" i="1"/>
  <c r="A96" i="1" s="1"/>
  <c r="B94" i="1"/>
  <c r="A94" i="1" s="1"/>
  <c r="B92" i="1"/>
  <c r="A92" i="1" s="1"/>
  <c r="B133" i="1"/>
  <c r="A133" i="1" s="1"/>
  <c r="H320" i="9"/>
  <c r="H369" i="9"/>
  <c r="H124" i="9"/>
  <c r="H173" i="9"/>
  <c r="H418" i="9"/>
  <c r="G55" i="6"/>
  <c r="G54" i="6"/>
  <c r="G68" i="6" s="1"/>
  <c r="G57" i="6"/>
  <c r="K114" i="5"/>
  <c r="B135" i="1"/>
  <c r="A135" i="1" s="1"/>
  <c r="B197" i="1"/>
  <c r="A197" i="1" s="1"/>
  <c r="B195" i="1"/>
  <c r="A195" i="1" s="1"/>
  <c r="B193" i="1"/>
  <c r="A193" i="1" s="1"/>
  <c r="B191" i="1"/>
  <c r="A191" i="1" s="1"/>
  <c r="B189" i="1"/>
  <c r="A189" i="1" s="1"/>
  <c r="B187" i="1"/>
  <c r="A187" i="1" s="1"/>
  <c r="B185" i="1"/>
  <c r="A185" i="1" s="1"/>
  <c r="B183" i="1"/>
  <c r="A183" i="1" s="1"/>
  <c r="B181" i="1"/>
  <c r="A181" i="1" s="1"/>
  <c r="D36" i="1"/>
  <c r="C36" i="1" s="1"/>
  <c r="D100" i="1"/>
  <c r="C100" i="1" s="1"/>
  <c r="D96" i="1"/>
  <c r="C96" i="1" s="1"/>
  <c r="D41" i="1"/>
  <c r="C41" i="1" s="1"/>
  <c r="D37" i="1"/>
  <c r="C37" i="1" s="1"/>
  <c r="D146" i="1"/>
  <c r="C146" i="1" s="1"/>
  <c r="D139" i="1"/>
  <c r="C139" i="1" s="1"/>
  <c r="D135" i="1"/>
  <c r="C135" i="1" s="1"/>
  <c r="D191" i="1"/>
  <c r="C191" i="1" s="1"/>
  <c r="D187" i="1"/>
  <c r="C187" i="1" s="1"/>
  <c r="D181" i="1"/>
  <c r="C181" i="1" s="1"/>
  <c r="I561" i="3"/>
  <c r="B49" i="1"/>
  <c r="A49" i="1" s="1"/>
  <c r="B47" i="1"/>
  <c r="A47" i="1" s="1"/>
  <c r="B45" i="1"/>
  <c r="A45" i="1" s="1"/>
  <c r="B43" i="1"/>
  <c r="A43" i="1" s="1"/>
  <c r="B41" i="1"/>
  <c r="A41" i="1" s="1"/>
  <c r="B39" i="1"/>
  <c r="A39" i="1" s="1"/>
  <c r="E68" i="6"/>
  <c r="F133" i="9"/>
  <c r="H133" i="9" s="1"/>
  <c r="H135" i="9" s="1"/>
  <c r="D34" i="1"/>
  <c r="C34" i="1" s="1"/>
  <c r="D98" i="1"/>
  <c r="C98" i="1" s="1"/>
  <c r="D49" i="1"/>
  <c r="C49" i="1" s="1"/>
  <c r="D87" i="1"/>
  <c r="C87" i="1" s="1"/>
  <c r="D145" i="1"/>
  <c r="C145" i="1" s="1"/>
  <c r="H222" i="9"/>
  <c r="H271" i="9"/>
  <c r="H467" i="9"/>
  <c r="H75" i="9"/>
  <c r="D47" i="1"/>
  <c r="C47" i="1" s="1"/>
  <c r="D95" i="1"/>
  <c r="C95" i="1" s="1"/>
  <c r="D142" i="1"/>
  <c r="C142" i="1" s="1"/>
  <c r="D138" i="1"/>
  <c r="C138" i="1" s="1"/>
  <c r="D88" i="1"/>
  <c r="C88" i="1" s="1"/>
  <c r="D147" i="1"/>
  <c r="C147" i="1" s="1"/>
  <c r="D90" i="1"/>
  <c r="C90" i="1" s="1"/>
  <c r="D149" i="1"/>
  <c r="C149" i="1" s="1"/>
  <c r="D44" i="1"/>
  <c r="C44" i="1" s="1"/>
  <c r="D45" i="1"/>
  <c r="C45" i="1" s="1"/>
  <c r="D35" i="1"/>
  <c r="C35" i="1" s="1"/>
  <c r="D99" i="1"/>
  <c r="C99" i="1" s="1"/>
  <c r="D89" i="1"/>
  <c r="C89" i="1" s="1"/>
  <c r="D150" i="1"/>
  <c r="C150" i="1" s="1"/>
  <c r="D136" i="1"/>
  <c r="C136" i="1" s="1"/>
  <c r="D134" i="1"/>
  <c r="C134" i="1" s="1"/>
  <c r="D198" i="1"/>
  <c r="C198" i="1" s="1"/>
  <c r="D196" i="1"/>
  <c r="C196" i="1" s="1"/>
  <c r="D194" i="1"/>
  <c r="C194" i="1" s="1"/>
  <c r="D192" i="1"/>
  <c r="C192" i="1" s="1"/>
  <c r="D190" i="1"/>
  <c r="C190" i="1" s="1"/>
  <c r="D188" i="1"/>
  <c r="C188" i="1" s="1"/>
  <c r="D186" i="1"/>
  <c r="C186" i="1" s="1"/>
  <c r="D184" i="1"/>
  <c r="C184" i="1" s="1"/>
  <c r="D182" i="1"/>
  <c r="C182" i="1" s="1"/>
  <c r="D39" i="1"/>
  <c r="C39" i="1" s="1"/>
  <c r="D93" i="1"/>
  <c r="C93" i="1" s="1"/>
  <c r="D144" i="1"/>
  <c r="C144" i="1" s="1"/>
  <c r="D84" i="1"/>
  <c r="C84" i="1" s="1"/>
  <c r="D137" i="1"/>
  <c r="C137" i="1" s="1"/>
  <c r="D46" i="1"/>
  <c r="C46" i="1" s="1"/>
  <c r="D92" i="1"/>
  <c r="C92" i="1" s="1"/>
  <c r="D43" i="1"/>
  <c r="C43" i="1" s="1"/>
  <c r="D101" i="1"/>
  <c r="C101" i="1" s="1"/>
  <c r="D97" i="1"/>
  <c r="C97" i="1" s="1"/>
  <c r="D91" i="1"/>
  <c r="C91" i="1" s="1"/>
  <c r="D148" i="1"/>
  <c r="C148" i="1" s="1"/>
  <c r="B37" i="1"/>
  <c r="A37" i="1" s="1"/>
  <c r="B35" i="1"/>
  <c r="A35" i="1" s="1"/>
  <c r="B101" i="1"/>
  <c r="A101" i="1" s="1"/>
  <c r="B99" i="1"/>
  <c r="A99" i="1" s="1"/>
  <c r="B97" i="1"/>
  <c r="A97" i="1" s="1"/>
  <c r="B95" i="1"/>
  <c r="A95" i="1" s="1"/>
  <c r="B93" i="1"/>
  <c r="A93" i="1" s="1"/>
  <c r="B91" i="1"/>
  <c r="A91" i="1" s="1"/>
  <c r="B134" i="1"/>
  <c r="A134" i="1" s="1"/>
  <c r="B198" i="1"/>
  <c r="A198" i="1" s="1"/>
  <c r="B196" i="1"/>
  <c r="A196" i="1" s="1"/>
  <c r="B194" i="1"/>
  <c r="A194" i="1" s="1"/>
  <c r="B192" i="1"/>
  <c r="A192" i="1" s="1"/>
  <c r="B190" i="1"/>
  <c r="A190" i="1" s="1"/>
  <c r="B188" i="1"/>
  <c r="A188" i="1" s="1"/>
  <c r="B186" i="1"/>
  <c r="A186" i="1" s="1"/>
  <c r="B184" i="1"/>
  <c r="A184" i="1" s="1"/>
  <c r="B182" i="1"/>
  <c r="A182" i="1" s="1"/>
  <c r="B88" i="1"/>
  <c r="A88" i="1" s="1"/>
  <c r="B84" i="1"/>
  <c r="A84" i="1" s="1"/>
  <c r="B147" i="1"/>
  <c r="A147" i="1" s="1"/>
  <c r="B143" i="1"/>
  <c r="A143" i="1" s="1"/>
  <c r="B139" i="1"/>
  <c r="A139" i="1" s="1"/>
  <c r="B89" i="1"/>
  <c r="A89" i="1" s="1"/>
  <c r="B87" i="1"/>
  <c r="A87" i="1" s="1"/>
  <c r="B85" i="1"/>
  <c r="A85" i="1" s="1"/>
  <c r="B150" i="1"/>
  <c r="A150" i="1" s="1"/>
  <c r="B148" i="1"/>
  <c r="A148" i="1" s="1"/>
  <c r="B146" i="1"/>
  <c r="A146" i="1" s="1"/>
  <c r="B144" i="1"/>
  <c r="A144" i="1" s="1"/>
  <c r="B142" i="1"/>
  <c r="A142" i="1" s="1"/>
  <c r="B140" i="1"/>
  <c r="A140" i="1" s="1"/>
  <c r="B138" i="1"/>
  <c r="A138" i="1" s="1"/>
  <c r="B136" i="1"/>
  <c r="A136" i="1" s="1"/>
  <c r="B165" i="1"/>
  <c r="A165" i="1" s="1"/>
  <c r="B129" i="1"/>
  <c r="A129" i="1" s="1"/>
  <c r="Z18" i="1"/>
  <c r="Q18" i="1" s="1"/>
  <c r="B64" i="1"/>
  <c r="A64" i="1" s="1"/>
  <c r="B158" i="1"/>
  <c r="A158" i="1" s="1"/>
  <c r="B22" i="1"/>
  <c r="A22" i="1" s="1"/>
  <c r="N131" i="8"/>
  <c r="L104" i="8"/>
  <c r="L131" i="8" s="1"/>
  <c r="M131" i="8"/>
  <c r="H24" i="9"/>
  <c r="B53" i="1"/>
  <c r="A53" i="1" s="1"/>
  <c r="B168" i="1"/>
  <c r="A168" i="1" s="1"/>
  <c r="R19" i="1"/>
  <c r="D23" i="1"/>
  <c r="C23" i="1" s="1"/>
  <c r="B23" i="1"/>
  <c r="A23" i="1" s="1"/>
  <c r="T19" i="1"/>
  <c r="D19" i="1" s="1"/>
  <c r="Q19" i="1"/>
  <c r="B19" i="1" s="1"/>
  <c r="B21" i="1"/>
  <c r="A21" i="1" s="1"/>
  <c r="D15" i="1"/>
  <c r="C15" i="1" s="1"/>
  <c r="D16" i="1"/>
  <c r="C16" i="1" s="1"/>
  <c r="B52" i="1"/>
  <c r="A52" i="1" s="1"/>
  <c r="B61" i="1"/>
  <c r="A61" i="1" s="1"/>
  <c r="I39" i="3"/>
  <c r="I41" i="3"/>
  <c r="I40" i="3"/>
  <c r="G42" i="3"/>
  <c r="I38" i="3"/>
  <c r="B55" i="1"/>
  <c r="A55" i="1" s="1"/>
  <c r="B51" i="1"/>
  <c r="A51" i="1" s="1"/>
  <c r="B110" i="1"/>
  <c r="A110" i="1" s="1"/>
  <c r="B83" i="1"/>
  <c r="A83" i="1" s="1"/>
  <c r="B157" i="1"/>
  <c r="A157" i="1" s="1"/>
  <c r="B125" i="1"/>
  <c r="A125" i="1" s="1"/>
  <c r="B112" i="1"/>
  <c r="A112" i="1" s="1"/>
  <c r="B62" i="1"/>
  <c r="A62" i="1" s="1"/>
  <c r="B30" i="1"/>
  <c r="B77" i="1"/>
  <c r="A77" i="1" s="1"/>
  <c r="B60" i="1"/>
  <c r="A60" i="1" s="1"/>
  <c r="B76" i="1"/>
  <c r="A76" i="1" s="1"/>
  <c r="F16" i="1"/>
  <c r="B102" i="1"/>
  <c r="A102" i="1" s="1"/>
  <c r="B68" i="1"/>
  <c r="A68" i="1" s="1"/>
  <c r="B16" i="1"/>
  <c r="A16" i="1" s="1"/>
  <c r="B80" i="1"/>
  <c r="A80" i="1" s="1"/>
  <c r="B216" i="1"/>
  <c r="A216" i="1" s="1"/>
  <c r="B173" i="1"/>
  <c r="A173" i="1" s="1"/>
  <c r="D17" i="1"/>
  <c r="C17" i="1" s="1"/>
  <c r="B169" i="1"/>
  <c r="A169" i="1" s="1"/>
  <c r="B103" i="1"/>
  <c r="A103" i="1" s="1"/>
  <c r="B161" i="1"/>
  <c r="A161" i="1" s="1"/>
  <c r="B17" i="1"/>
  <c r="A17" i="1" s="1"/>
  <c r="B111" i="1"/>
  <c r="A111" i="1" s="1"/>
  <c r="B167" i="1"/>
  <c r="A167" i="1" s="1"/>
  <c r="B224" i="1"/>
  <c r="A224" i="1" s="1"/>
  <c r="B159" i="1"/>
  <c r="A159" i="1" s="1"/>
  <c r="B121" i="1"/>
  <c r="A121" i="1" s="1"/>
  <c r="F26" i="1"/>
  <c r="E26" i="1" s="1"/>
  <c r="W18" i="1"/>
  <c r="L18" i="1" s="1"/>
  <c r="Y18" i="1"/>
  <c r="J18" i="1" s="1"/>
  <c r="X18" i="1"/>
  <c r="H18" i="1" s="1"/>
  <c r="Y19" i="1"/>
  <c r="J19" i="1" s="1"/>
  <c r="I19" i="1" s="1"/>
  <c r="U19" i="1"/>
  <c r="V19" i="1"/>
  <c r="X19" i="1"/>
  <c r="H19" i="1" s="1"/>
  <c r="G19" i="1" s="1"/>
  <c r="W19" i="1"/>
  <c r="L19" i="1" s="1"/>
  <c r="K19" i="1" s="1"/>
  <c r="R227" i="1"/>
  <c r="B117" i="1"/>
  <c r="A117" i="1" s="1"/>
  <c r="B166" i="1"/>
  <c r="A166" i="1" s="1"/>
  <c r="B162" i="1"/>
  <c r="A162" i="1" s="1"/>
  <c r="B163" i="1"/>
  <c r="A163" i="1" s="1"/>
  <c r="B155" i="1"/>
  <c r="A155" i="1" s="1"/>
  <c r="B107" i="1"/>
  <c r="A107" i="1" s="1"/>
  <c r="B156" i="1"/>
  <c r="A156" i="1" s="1"/>
  <c r="B66" i="1"/>
  <c r="A66" i="1" s="1"/>
  <c r="B164" i="1"/>
  <c r="A164" i="1" s="1"/>
  <c r="B220" i="1"/>
  <c r="A220" i="1" s="1"/>
  <c r="B82" i="1"/>
  <c r="A82" i="1" s="1"/>
  <c r="B69" i="1"/>
  <c r="A69" i="1" s="1"/>
  <c r="B160" i="1"/>
  <c r="A160" i="1" s="1"/>
  <c r="B104" i="1"/>
  <c r="A104" i="1" s="1"/>
  <c r="B70" i="1"/>
  <c r="A70" i="1" s="1"/>
  <c r="D55" i="1"/>
  <c r="C55" i="1" s="1"/>
  <c r="D103" i="1"/>
  <c r="C103" i="1" s="1"/>
  <c r="D66" i="1"/>
  <c r="C66" i="1" s="1"/>
  <c r="D54" i="1"/>
  <c r="C54" i="1" s="1"/>
  <c r="D79" i="1"/>
  <c r="C79" i="1" s="1"/>
  <c r="D78" i="1"/>
  <c r="C78" i="1" s="1"/>
  <c r="D51" i="1"/>
  <c r="C51" i="1" s="1"/>
  <c r="D72" i="1"/>
  <c r="C72" i="1" s="1"/>
  <c r="D53" i="1"/>
  <c r="C53" i="1" s="1"/>
  <c r="D31" i="1"/>
  <c r="D104" i="1"/>
  <c r="C104" i="1" s="1"/>
  <c r="D80" i="1"/>
  <c r="C80" i="1" s="1"/>
  <c r="D61" i="1"/>
  <c r="C61" i="1" s="1"/>
  <c r="D166" i="1"/>
  <c r="C166" i="1" s="1"/>
  <c r="D157" i="1"/>
  <c r="C157" i="1" s="1"/>
  <c r="D225" i="1"/>
  <c r="C225" i="1" s="1"/>
  <c r="D30" i="1"/>
  <c r="D22" i="1"/>
  <c r="C22" i="1" s="1"/>
  <c r="D107" i="1"/>
  <c r="C107" i="1" s="1"/>
  <c r="D82" i="1"/>
  <c r="C82" i="1" s="1"/>
  <c r="D62" i="1"/>
  <c r="C62" i="1" s="1"/>
  <c r="D167" i="1"/>
  <c r="C167" i="1" s="1"/>
  <c r="D155" i="1"/>
  <c r="C155" i="1" s="1"/>
  <c r="D130" i="1"/>
  <c r="C130" i="1" s="1"/>
  <c r="D52" i="1"/>
  <c r="C52" i="1" s="1"/>
  <c r="D108" i="1"/>
  <c r="C108" i="1" s="1"/>
  <c r="D70" i="1"/>
  <c r="C70" i="1" s="1"/>
  <c r="D64" i="1"/>
  <c r="C64" i="1" s="1"/>
  <c r="D165" i="1"/>
  <c r="C165" i="1" s="1"/>
  <c r="D109" i="1"/>
  <c r="C109" i="1" s="1"/>
  <c r="D102" i="1"/>
  <c r="C102" i="1" s="1"/>
  <c r="D75" i="1"/>
  <c r="C75" i="1" s="1"/>
  <c r="D68" i="1"/>
  <c r="C68" i="1" s="1"/>
  <c r="D164" i="1"/>
  <c r="C164" i="1" s="1"/>
  <c r="D156" i="1"/>
  <c r="C156" i="1" s="1"/>
  <c r="D126" i="1"/>
  <c r="C126" i="1" s="1"/>
  <c r="D128" i="1"/>
  <c r="C128" i="1" s="1"/>
  <c r="D223" i="1"/>
  <c r="C223" i="1" s="1"/>
  <c r="D124" i="1"/>
  <c r="C124" i="1" s="1"/>
  <c r="D219" i="1"/>
  <c r="C219" i="1" s="1"/>
  <c r="D151" i="1"/>
  <c r="C151" i="1" s="1"/>
  <c r="D129" i="1"/>
  <c r="C129" i="1" s="1"/>
  <c r="D125" i="1"/>
  <c r="C125" i="1" s="1"/>
  <c r="D121" i="1"/>
  <c r="C121" i="1" s="1"/>
  <c r="D117" i="1"/>
  <c r="C117" i="1" s="1"/>
  <c r="D224" i="1"/>
  <c r="C224" i="1" s="1"/>
  <c r="D220" i="1"/>
  <c r="C220" i="1" s="1"/>
  <c r="D216" i="1"/>
  <c r="C216" i="1" s="1"/>
  <c r="D212" i="1"/>
  <c r="C212" i="1" s="1"/>
  <c r="D208" i="1"/>
  <c r="C208" i="1" s="1"/>
  <c r="D204" i="1"/>
  <c r="C204" i="1" s="1"/>
  <c r="D200" i="1"/>
  <c r="C200" i="1" s="1"/>
  <c r="D178" i="1"/>
  <c r="C178" i="1" s="1"/>
  <c r="D174" i="1"/>
  <c r="C174" i="1" s="1"/>
  <c r="D211" i="1"/>
  <c r="C211" i="1" s="1"/>
  <c r="D207" i="1"/>
  <c r="C207" i="1" s="1"/>
  <c r="D203" i="1"/>
  <c r="C203" i="1" s="1"/>
  <c r="D199" i="1"/>
  <c r="C199" i="1" s="1"/>
  <c r="D177" i="1"/>
  <c r="C177" i="1" s="1"/>
  <c r="D33" i="1"/>
  <c r="D20" i="1"/>
  <c r="C20" i="1" s="1"/>
  <c r="D161" i="1"/>
  <c r="C161" i="1" s="1"/>
  <c r="D29" i="1"/>
  <c r="D73" i="1"/>
  <c r="C73" i="1" s="1"/>
  <c r="D163" i="1"/>
  <c r="C163" i="1" s="1"/>
  <c r="D28" i="1"/>
  <c r="D26" i="1"/>
  <c r="C26" i="1" s="1"/>
  <c r="D24" i="1"/>
  <c r="C24" i="1" s="1"/>
  <c r="D111" i="1"/>
  <c r="C111" i="1" s="1"/>
  <c r="D105" i="1"/>
  <c r="C105" i="1" s="1"/>
  <c r="D81" i="1"/>
  <c r="C81" i="1" s="1"/>
  <c r="D74" i="1"/>
  <c r="C74" i="1" s="1"/>
  <c r="D159" i="1"/>
  <c r="C159" i="1" s="1"/>
  <c r="D173" i="1"/>
  <c r="C173" i="1" s="1"/>
  <c r="D112" i="1"/>
  <c r="C112" i="1" s="1"/>
  <c r="D106" i="1"/>
  <c r="C106" i="1" s="1"/>
  <c r="D69" i="1"/>
  <c r="C69" i="1" s="1"/>
  <c r="D63" i="1"/>
  <c r="C63" i="1" s="1"/>
  <c r="D168" i="1"/>
  <c r="C168" i="1" s="1"/>
  <c r="D162" i="1"/>
  <c r="C162" i="1" s="1"/>
  <c r="D118" i="1"/>
  <c r="C118" i="1" s="1"/>
  <c r="D217" i="1"/>
  <c r="C217" i="1" s="1"/>
  <c r="D32" i="1"/>
  <c r="C32" i="1" s="1"/>
  <c r="D27" i="1"/>
  <c r="D25" i="1"/>
  <c r="C25" i="1" s="1"/>
  <c r="D77" i="1"/>
  <c r="C77" i="1" s="1"/>
  <c r="D71" i="1"/>
  <c r="C71" i="1" s="1"/>
  <c r="D65" i="1"/>
  <c r="C65" i="1" s="1"/>
  <c r="D169" i="1"/>
  <c r="C169" i="1" s="1"/>
  <c r="D158" i="1"/>
  <c r="C158" i="1" s="1"/>
  <c r="D152" i="1"/>
  <c r="C152" i="1" s="1"/>
  <c r="D122" i="1"/>
  <c r="C122" i="1" s="1"/>
  <c r="D110" i="1"/>
  <c r="C110" i="1" s="1"/>
  <c r="D83" i="1"/>
  <c r="C83" i="1" s="1"/>
  <c r="D76" i="1"/>
  <c r="C76" i="1" s="1"/>
  <c r="D67" i="1"/>
  <c r="C67" i="1" s="1"/>
  <c r="D60" i="1"/>
  <c r="C60" i="1" s="1"/>
  <c r="D160" i="1"/>
  <c r="C160" i="1" s="1"/>
  <c r="D221" i="1"/>
  <c r="C221" i="1" s="1"/>
  <c r="D59" i="1"/>
  <c r="C59" i="1" s="1"/>
  <c r="D116" i="1"/>
  <c r="C116" i="1" s="1"/>
  <c r="D154" i="1"/>
  <c r="C154" i="1" s="1"/>
  <c r="D120" i="1"/>
  <c r="C120" i="1" s="1"/>
  <c r="D215" i="1"/>
  <c r="C215" i="1" s="1"/>
  <c r="D132" i="1"/>
  <c r="C132" i="1" s="1"/>
  <c r="D153" i="1"/>
  <c r="C153" i="1" s="1"/>
  <c r="D131" i="1"/>
  <c r="C131" i="1" s="1"/>
  <c r="D127" i="1"/>
  <c r="C127" i="1" s="1"/>
  <c r="D123" i="1"/>
  <c r="C123" i="1" s="1"/>
  <c r="D119" i="1"/>
  <c r="C119" i="1" s="1"/>
  <c r="D226" i="1"/>
  <c r="C226" i="1" s="1"/>
  <c r="D222" i="1"/>
  <c r="C222" i="1" s="1"/>
  <c r="D218" i="1"/>
  <c r="C218" i="1" s="1"/>
  <c r="D214" i="1"/>
  <c r="C214" i="1" s="1"/>
  <c r="D210" i="1"/>
  <c r="C210" i="1" s="1"/>
  <c r="D206" i="1"/>
  <c r="C206" i="1" s="1"/>
  <c r="D202" i="1"/>
  <c r="C202" i="1" s="1"/>
  <c r="D180" i="1"/>
  <c r="C180" i="1" s="1"/>
  <c r="D176" i="1"/>
  <c r="C176" i="1" s="1"/>
  <c r="D213" i="1"/>
  <c r="C213" i="1" s="1"/>
  <c r="D209" i="1"/>
  <c r="C209" i="1" s="1"/>
  <c r="D205" i="1"/>
  <c r="C205" i="1" s="1"/>
  <c r="D201" i="1"/>
  <c r="C201" i="1" s="1"/>
  <c r="D179" i="1"/>
  <c r="C179" i="1" s="1"/>
  <c r="D175" i="1"/>
  <c r="C175" i="1" s="1"/>
  <c r="B109" i="1"/>
  <c r="A109" i="1" s="1"/>
  <c r="B73" i="1"/>
  <c r="A73" i="1" s="1"/>
  <c r="B67" i="1"/>
  <c r="A67" i="1" s="1"/>
  <c r="B59" i="1"/>
  <c r="A59" i="1" s="1"/>
  <c r="B79" i="1"/>
  <c r="A79" i="1" s="1"/>
  <c r="B63" i="1"/>
  <c r="A63" i="1" s="1"/>
  <c r="B31" i="1"/>
  <c r="B27" i="1"/>
  <c r="B123" i="1"/>
  <c r="A123" i="1" s="1"/>
  <c r="B226" i="1"/>
  <c r="A226" i="1" s="1"/>
  <c r="B153" i="1"/>
  <c r="A153" i="1" s="1"/>
  <c r="B119" i="1"/>
  <c r="A119" i="1" s="1"/>
  <c r="B154" i="1"/>
  <c r="A154" i="1" s="1"/>
  <c r="B132" i="1"/>
  <c r="A132" i="1" s="1"/>
  <c r="B128" i="1"/>
  <c r="A128" i="1" s="1"/>
  <c r="B124" i="1"/>
  <c r="A124" i="1" s="1"/>
  <c r="B120" i="1"/>
  <c r="A120" i="1" s="1"/>
  <c r="B223" i="1"/>
  <c r="A223" i="1" s="1"/>
  <c r="B219" i="1"/>
  <c r="A219" i="1" s="1"/>
  <c r="B215" i="1"/>
  <c r="A215" i="1" s="1"/>
  <c r="B211" i="1"/>
  <c r="A211" i="1" s="1"/>
  <c r="B207" i="1"/>
  <c r="A207" i="1" s="1"/>
  <c r="B203" i="1"/>
  <c r="A203" i="1" s="1"/>
  <c r="B199" i="1"/>
  <c r="A199" i="1" s="1"/>
  <c r="B177" i="1"/>
  <c r="A177" i="1" s="1"/>
  <c r="B214" i="1"/>
  <c r="A214" i="1" s="1"/>
  <c r="B210" i="1"/>
  <c r="A210" i="1" s="1"/>
  <c r="B206" i="1"/>
  <c r="A206" i="1" s="1"/>
  <c r="B202" i="1"/>
  <c r="A202" i="1" s="1"/>
  <c r="B180" i="1"/>
  <c r="A180" i="1" s="1"/>
  <c r="B176" i="1"/>
  <c r="A176" i="1" s="1"/>
  <c r="B15" i="1"/>
  <c r="A15" i="1" s="1"/>
  <c r="B32" i="1"/>
  <c r="B25" i="1"/>
  <c r="A25" i="1" s="1"/>
  <c r="B65" i="1"/>
  <c r="A65" i="1" s="1"/>
  <c r="B28" i="1"/>
  <c r="B81" i="1"/>
  <c r="A81" i="1" s="1"/>
  <c r="B75" i="1"/>
  <c r="A75" i="1" s="1"/>
  <c r="B105" i="1"/>
  <c r="A105" i="1" s="1"/>
  <c r="B71" i="1"/>
  <c r="A71" i="1" s="1"/>
  <c r="B33" i="1"/>
  <c r="A33" i="1" s="1"/>
  <c r="B29" i="1"/>
  <c r="B26" i="1"/>
  <c r="B24" i="1"/>
  <c r="A24" i="1" s="1"/>
  <c r="B131" i="1"/>
  <c r="A131" i="1" s="1"/>
  <c r="B218" i="1"/>
  <c r="A218" i="1" s="1"/>
  <c r="B127" i="1"/>
  <c r="A127" i="1" s="1"/>
  <c r="B222" i="1"/>
  <c r="A222" i="1" s="1"/>
  <c r="B152" i="1"/>
  <c r="A152" i="1" s="1"/>
  <c r="B130" i="1"/>
  <c r="A130" i="1" s="1"/>
  <c r="B126" i="1"/>
  <c r="A126" i="1" s="1"/>
  <c r="B122" i="1"/>
  <c r="A122" i="1" s="1"/>
  <c r="B118" i="1"/>
  <c r="A118" i="1" s="1"/>
  <c r="B225" i="1"/>
  <c r="A225" i="1" s="1"/>
  <c r="B221" i="1"/>
  <c r="A221" i="1" s="1"/>
  <c r="B217" i="1"/>
  <c r="A217" i="1" s="1"/>
  <c r="B213" i="1"/>
  <c r="A213" i="1" s="1"/>
  <c r="B209" i="1"/>
  <c r="A209" i="1" s="1"/>
  <c r="B205" i="1"/>
  <c r="A205" i="1" s="1"/>
  <c r="B201" i="1"/>
  <c r="A201" i="1" s="1"/>
  <c r="B179" i="1"/>
  <c r="A179" i="1" s="1"/>
  <c r="B175" i="1"/>
  <c r="A175" i="1" s="1"/>
  <c r="B212" i="1"/>
  <c r="A212" i="1" s="1"/>
  <c r="B208" i="1"/>
  <c r="A208" i="1" s="1"/>
  <c r="B204" i="1"/>
  <c r="A204" i="1" s="1"/>
  <c r="B200" i="1"/>
  <c r="A200" i="1" s="1"/>
  <c r="B178" i="1"/>
  <c r="A178" i="1" s="1"/>
  <c r="B174" i="1"/>
  <c r="A174" i="1" s="1"/>
  <c r="B20" i="1"/>
  <c r="A20" i="1" s="1"/>
  <c r="T113" i="1"/>
  <c r="K32" i="1"/>
  <c r="K33" i="1"/>
  <c r="Q170" i="1"/>
  <c r="Q227" i="1"/>
  <c r="S170" i="1"/>
  <c r="T170" i="1"/>
  <c r="T227" i="1"/>
  <c r="R170" i="1"/>
  <c r="S227" i="1"/>
  <c r="Q113" i="1"/>
  <c r="K71" i="1"/>
  <c r="R113" i="1"/>
  <c r="S113" i="1"/>
  <c r="S18" i="1" l="1"/>
  <c r="V18" i="1"/>
  <c r="V56" i="1" s="1"/>
  <c r="V5" i="1" s="1"/>
  <c r="AA56" i="1"/>
  <c r="G29" i="1"/>
  <c r="I18" i="1"/>
  <c r="I30" i="1"/>
  <c r="T18" i="1"/>
  <c r="T56" i="1" s="1"/>
  <c r="T5" i="1" s="1"/>
  <c r="U18" i="1"/>
  <c r="U56" i="1" s="1"/>
  <c r="U5" i="1" s="1"/>
  <c r="Z56" i="1"/>
  <c r="Z5" i="1" s="1"/>
  <c r="E16" i="1"/>
  <c r="G32" i="1"/>
  <c r="G33" i="1"/>
  <c r="G28" i="1"/>
  <c r="G18" i="1"/>
  <c r="G26" i="1"/>
  <c r="K27" i="1"/>
  <c r="K22" i="1"/>
  <c r="K23" i="1"/>
  <c r="K21" i="1"/>
  <c r="K20" i="1"/>
  <c r="K29" i="1"/>
  <c r="K28" i="1"/>
  <c r="K18" i="1"/>
  <c r="K26" i="1"/>
  <c r="I42" i="3"/>
  <c r="S56" i="1"/>
  <c r="S5" i="1" s="1"/>
  <c r="F19" i="1"/>
  <c r="W56" i="1"/>
  <c r="W5" i="1" s="1"/>
  <c r="W6" i="1" s="1"/>
  <c r="Y56" i="1"/>
  <c r="Y5" i="1" s="1"/>
  <c r="Y6" i="1" s="1"/>
  <c r="X56" i="1"/>
  <c r="X5" i="1" s="1"/>
  <c r="X6" i="1" s="1"/>
  <c r="I7" i="8"/>
  <c r="I57" i="8" s="1"/>
  <c r="M6" i="8"/>
  <c r="I6" i="8"/>
  <c r="I56" i="8" s="1"/>
  <c r="M7" i="8"/>
  <c r="M5" i="8"/>
  <c r="I5" i="8"/>
  <c r="I55" i="8" s="1"/>
  <c r="E19" i="1" l="1"/>
  <c r="F18" i="1"/>
  <c r="D18" i="1"/>
  <c r="C19" i="1" s="1"/>
  <c r="E30" i="1"/>
  <c r="E29" i="1"/>
  <c r="E28" i="1"/>
  <c r="C13" i="2"/>
  <c r="D34" i="2"/>
  <c r="C30" i="1"/>
  <c r="D25" i="2"/>
  <c r="D18" i="2"/>
  <c r="C31" i="1"/>
  <c r="C29" i="1"/>
  <c r="C36" i="2"/>
  <c r="E14" i="2"/>
  <c r="E23" i="2"/>
  <c r="E30" i="2"/>
  <c r="C20" i="2"/>
  <c r="D9" i="2"/>
  <c r="C29" i="2"/>
  <c r="D10" i="2"/>
  <c r="D33" i="2"/>
  <c r="C28" i="2"/>
  <c r="E22" i="2"/>
  <c r="D17" i="2"/>
  <c r="C12" i="2"/>
  <c r="C7" i="2"/>
  <c r="E31" i="2"/>
  <c r="D26" i="2"/>
  <c r="C21" i="2"/>
  <c r="E15" i="2"/>
  <c r="C9" i="2"/>
  <c r="D7" i="2"/>
  <c r="E34" i="2"/>
  <c r="C32" i="2"/>
  <c r="D29" i="2"/>
  <c r="E26" i="2"/>
  <c r="C24" i="2"/>
  <c r="D21" i="2"/>
  <c r="E18" i="2"/>
  <c r="C16" i="2"/>
  <c r="D13" i="2"/>
  <c r="E10" i="2"/>
  <c r="C8" i="2"/>
  <c r="E35" i="2"/>
  <c r="C33" i="2"/>
  <c r="D30" i="2"/>
  <c r="E27" i="2"/>
  <c r="C25" i="2"/>
  <c r="D22" i="2"/>
  <c r="E19" i="2"/>
  <c r="C17" i="2"/>
  <c r="D14" i="2"/>
  <c r="E11" i="2"/>
  <c r="D8" i="2"/>
  <c r="E36" i="2"/>
  <c r="D35" i="2"/>
  <c r="C34" i="2"/>
  <c r="E32" i="2"/>
  <c r="D31" i="2"/>
  <c r="C30" i="2"/>
  <c r="E28" i="2"/>
  <c r="D27" i="2"/>
  <c r="C26" i="2"/>
  <c r="E24" i="2"/>
  <c r="D23" i="2"/>
  <c r="C22" i="2"/>
  <c r="E20" i="2"/>
  <c r="D19" i="2"/>
  <c r="C18" i="2"/>
  <c r="E16" i="2"/>
  <c r="D15" i="2"/>
  <c r="C14" i="2"/>
  <c r="E12" i="2"/>
  <c r="D11" i="2"/>
  <c r="C10" i="2"/>
  <c r="E8" i="2"/>
  <c r="E7" i="2"/>
  <c r="D36" i="2"/>
  <c r="C35" i="2"/>
  <c r="E33" i="2"/>
  <c r="D32" i="2"/>
  <c r="C31" i="2"/>
  <c r="E29" i="2"/>
  <c r="D28" i="2"/>
  <c r="C27" i="2"/>
  <c r="E25" i="2"/>
  <c r="D24" i="2"/>
  <c r="C23" i="2"/>
  <c r="E21" i="2"/>
  <c r="D20" i="2"/>
  <c r="C19" i="2"/>
  <c r="E17" i="2"/>
  <c r="D16" i="2"/>
  <c r="C15" i="2"/>
  <c r="E13" i="2"/>
  <c r="D12" i="2"/>
  <c r="C11" i="2"/>
  <c r="E9" i="2"/>
  <c r="C28" i="1"/>
  <c r="C27" i="1"/>
  <c r="K21" i="8"/>
  <c r="I24" i="8"/>
  <c r="J26" i="8"/>
  <c r="I14" i="8"/>
  <c r="I23" i="8"/>
  <c r="I17" i="8"/>
  <c r="J23" i="8"/>
  <c r="K18" i="8"/>
  <c r="J28" i="8"/>
  <c r="J29" i="8"/>
  <c r="I8" i="8"/>
  <c r="I104" i="8" s="1"/>
  <c r="I27" i="8"/>
  <c r="K24" i="8"/>
  <c r="K27" i="8"/>
  <c r="J13" i="8"/>
  <c r="J107" i="8" s="1"/>
  <c r="I11" i="8"/>
  <c r="I154" i="8" s="1"/>
  <c r="I30" i="8"/>
  <c r="J19" i="8"/>
  <c r="I10" i="8"/>
  <c r="I153" i="8" s="1"/>
  <c r="I29" i="8"/>
  <c r="K23" i="8"/>
  <c r="K30" i="8"/>
  <c r="J18" i="8"/>
  <c r="K17" i="8"/>
  <c r="S6" i="1"/>
  <c r="J31" i="8"/>
  <c r="J15" i="8"/>
  <c r="I22" i="8"/>
  <c r="K16" i="8"/>
  <c r="J22" i="8"/>
  <c r="I25" i="8"/>
  <c r="I9" i="8"/>
  <c r="I105" i="8" s="1"/>
  <c r="K19" i="8"/>
  <c r="J24" i="8"/>
  <c r="J21" i="8"/>
  <c r="I16" i="8"/>
  <c r="K26" i="8"/>
  <c r="J12" i="8"/>
  <c r="I19" i="8"/>
  <c r="K29" i="8"/>
  <c r="K13" i="8"/>
  <c r="J20" i="8"/>
  <c r="I26" i="8"/>
  <c r="K20" i="8"/>
  <c r="J30" i="8"/>
  <c r="I13" i="8"/>
  <c r="I107" i="8" s="1"/>
  <c r="J25" i="8"/>
  <c r="I20" i="8"/>
  <c r="K14" i="8"/>
  <c r="J27" i="8"/>
  <c r="I18" i="8"/>
  <c r="K28" i="8"/>
  <c r="K12" i="8"/>
  <c r="J14" i="8"/>
  <c r="I21" i="8"/>
  <c r="K31" i="8"/>
  <c r="K15" i="8"/>
  <c r="J16" i="8"/>
  <c r="J17" i="8"/>
  <c r="I28" i="8"/>
  <c r="I12" i="8"/>
  <c r="K22" i="8"/>
  <c r="I31" i="8"/>
  <c r="I15" i="8"/>
  <c r="K25" i="8"/>
  <c r="U6" i="1"/>
  <c r="U7" i="1" s="1"/>
  <c r="I43" i="3"/>
  <c r="L7" i="8"/>
  <c r="L6" i="8"/>
  <c r="D84" i="2"/>
  <c r="C93" i="2"/>
  <c r="D94" i="2"/>
  <c r="C89" i="2"/>
  <c r="E66" i="2"/>
  <c r="D93" i="2"/>
  <c r="E90" i="2"/>
  <c r="C88" i="2"/>
  <c r="D85" i="2"/>
  <c r="E82" i="2"/>
  <c r="C80" i="2"/>
  <c r="D77" i="2"/>
  <c r="E74" i="2"/>
  <c r="C72" i="2"/>
  <c r="D69" i="2"/>
  <c r="D66" i="2"/>
  <c r="C91" i="2"/>
  <c r="E85" i="2"/>
  <c r="D82" i="2"/>
  <c r="E79" i="2"/>
  <c r="C77" i="2"/>
  <c r="D74" i="2"/>
  <c r="E71" i="2"/>
  <c r="C69" i="2"/>
  <c r="E95" i="2"/>
  <c r="D95" i="2"/>
  <c r="E92" i="2"/>
  <c r="C90" i="2"/>
  <c r="D87" i="2"/>
  <c r="E84" i="2"/>
  <c r="C82" i="2"/>
  <c r="D79" i="2"/>
  <c r="E76" i="2"/>
  <c r="C74" i="2"/>
  <c r="D71" i="2"/>
  <c r="E68" i="2"/>
  <c r="C95" i="2"/>
  <c r="E89" i="2"/>
  <c r="C85" i="2"/>
  <c r="E81" i="2"/>
  <c r="C79" i="2"/>
  <c r="D76" i="2"/>
  <c r="E73" i="2"/>
  <c r="C71" i="2"/>
  <c r="D68" i="2"/>
  <c r="C66" i="2"/>
  <c r="C67" i="2"/>
  <c r="E87" i="2"/>
  <c r="D92" i="2"/>
  <c r="D86" i="2"/>
  <c r="E94" i="2"/>
  <c r="C92" i="2"/>
  <c r="D89" i="2"/>
  <c r="E86" i="2"/>
  <c r="C84" i="2"/>
  <c r="D81" i="2"/>
  <c r="E78" i="2"/>
  <c r="C76" i="2"/>
  <c r="D73" i="2"/>
  <c r="E70" i="2"/>
  <c r="C68" i="2"/>
  <c r="E93" i="2"/>
  <c r="D88" i="2"/>
  <c r="E83" i="2"/>
  <c r="C81" i="2"/>
  <c r="D78" i="2"/>
  <c r="E75" i="2"/>
  <c r="C73" i="2"/>
  <c r="D70" i="2"/>
  <c r="E67" i="2"/>
  <c r="D90" i="2"/>
  <c r="C94" i="2"/>
  <c r="D91" i="2"/>
  <c r="E88" i="2"/>
  <c r="C86" i="2"/>
  <c r="D83" i="2"/>
  <c r="E80" i="2"/>
  <c r="C78" i="2"/>
  <c r="D75" i="2"/>
  <c r="E72" i="2"/>
  <c r="C70" i="2"/>
  <c r="D67" i="2"/>
  <c r="E91" i="2"/>
  <c r="C87" i="2"/>
  <c r="C83" i="2"/>
  <c r="D80" i="2"/>
  <c r="E77" i="2"/>
  <c r="C75" i="2"/>
  <c r="D72" i="2"/>
  <c r="E69" i="2"/>
  <c r="A5" i="8"/>
  <c r="L5" i="8"/>
  <c r="M32" i="8"/>
  <c r="K131" i="8"/>
  <c r="U131" i="8" s="1"/>
  <c r="AA5" i="1"/>
  <c r="Z6" i="1" s="1"/>
  <c r="R18" i="1"/>
  <c r="R56" i="1" s="1"/>
  <c r="R5" i="1" s="1"/>
  <c r="S7" i="1" l="1"/>
  <c r="G471" i="9" s="1"/>
  <c r="H471" i="9" s="1"/>
  <c r="H472" i="9" s="1"/>
  <c r="H487" i="9" s="1"/>
  <c r="A487" i="9" s="1"/>
  <c r="S11" i="1"/>
  <c r="E96" i="12" s="1"/>
  <c r="C18" i="1"/>
  <c r="D7" i="12" s="1"/>
  <c r="C33" i="1"/>
  <c r="E18" i="1"/>
  <c r="E27" i="1"/>
  <c r="E31" i="1"/>
  <c r="A471" i="10"/>
  <c r="A422" i="10"/>
  <c r="G373" i="10"/>
  <c r="H373" i="10" s="1"/>
  <c r="H374" i="10" s="1"/>
  <c r="H389" i="10" s="1"/>
  <c r="A389" i="10" s="1"/>
  <c r="A324" i="10"/>
  <c r="G275" i="10"/>
  <c r="H275" i="10" s="1"/>
  <c r="H276" i="10" s="1"/>
  <c r="H291" i="10" s="1"/>
  <c r="A291" i="10" s="1"/>
  <c r="A226" i="10"/>
  <c r="G177" i="10"/>
  <c r="H177" i="10" s="1"/>
  <c r="H178" i="10" s="1"/>
  <c r="H193" i="10" s="1"/>
  <c r="A193" i="10" s="1"/>
  <c r="A128" i="10"/>
  <c r="G79" i="10"/>
  <c r="H79" i="10" s="1"/>
  <c r="H80" i="10" s="1"/>
  <c r="H95" i="10" s="1"/>
  <c r="A95" i="10" s="1"/>
  <c r="G471" i="10"/>
  <c r="H471" i="10" s="1"/>
  <c r="H472" i="10" s="1"/>
  <c r="H487" i="10" s="1"/>
  <c r="A487" i="10" s="1"/>
  <c r="G422" i="10"/>
  <c r="H422" i="10" s="1"/>
  <c r="H423" i="10" s="1"/>
  <c r="H438" i="10" s="1"/>
  <c r="A438" i="10" s="1"/>
  <c r="A373" i="10"/>
  <c r="G324" i="10"/>
  <c r="H324" i="10" s="1"/>
  <c r="H325" i="10" s="1"/>
  <c r="H340" i="10" s="1"/>
  <c r="A340" i="10" s="1"/>
  <c r="A275" i="10"/>
  <c r="G226" i="10"/>
  <c r="H226" i="10" s="1"/>
  <c r="H227" i="10" s="1"/>
  <c r="H242" i="10" s="1"/>
  <c r="A242" i="10" s="1"/>
  <c r="A177" i="10"/>
  <c r="G128" i="10"/>
  <c r="H128" i="10" s="1"/>
  <c r="H129" i="10" s="1"/>
  <c r="H144" i="10" s="1"/>
  <c r="A144" i="10" s="1"/>
  <c r="A79" i="10"/>
  <c r="J106" i="8"/>
  <c r="J155" i="8"/>
  <c r="I106" i="8"/>
  <c r="I155" i="8"/>
  <c r="A471" i="9"/>
  <c r="A324" i="9"/>
  <c r="A226" i="9"/>
  <c r="A128" i="9"/>
  <c r="A373" i="9"/>
  <c r="G226" i="9"/>
  <c r="H226" i="9" s="1"/>
  <c r="H227" i="9" s="1"/>
  <c r="H242" i="9" s="1"/>
  <c r="A242" i="9" s="1"/>
  <c r="G128" i="9"/>
  <c r="H128" i="9" s="1"/>
  <c r="H129" i="9" s="1"/>
  <c r="H144" i="9" s="1"/>
  <c r="A144" i="9" s="1"/>
  <c r="G324" i="9"/>
  <c r="H324" i="9" s="1"/>
  <c r="H325" i="9" s="1"/>
  <c r="H340" i="9" s="1"/>
  <c r="A340" i="9" s="1"/>
  <c r="G373" i="9"/>
  <c r="H373" i="9" s="1"/>
  <c r="H374" i="9" s="1"/>
  <c r="H389" i="9" s="1"/>
  <c r="A389" i="9" s="1"/>
  <c r="U11" i="1"/>
  <c r="E97" i="11" s="1"/>
  <c r="G30" i="9"/>
  <c r="H30" i="9" s="1"/>
  <c r="H31" i="9" s="1"/>
  <c r="E37" i="2"/>
  <c r="E39" i="2" s="1"/>
  <c r="F7" i="12"/>
  <c r="F56" i="12"/>
  <c r="D69" i="12"/>
  <c r="E21" i="12"/>
  <c r="D66" i="12"/>
  <c r="F35" i="12"/>
  <c r="C28" i="12"/>
  <c r="D27" i="12"/>
  <c r="K32" i="8"/>
  <c r="B18" i="1"/>
  <c r="A32" i="1" s="1"/>
  <c r="M55" i="8"/>
  <c r="B498" i="3"/>
  <c r="A6" i="8"/>
  <c r="A7" i="8"/>
  <c r="E96" i="2"/>
  <c r="E98" i="2" s="1"/>
  <c r="L32" i="8"/>
  <c r="Q56" i="1"/>
  <c r="Q5" i="1" s="1"/>
  <c r="Q6" i="1" s="1"/>
  <c r="D11" i="12" l="1"/>
  <c r="D43" i="12"/>
  <c r="E30" i="12"/>
  <c r="C45" i="12"/>
  <c r="D42" i="12"/>
  <c r="C11" i="12"/>
  <c r="C91" i="12"/>
  <c r="C7" i="12"/>
  <c r="A30" i="9"/>
  <c r="A422" i="9"/>
  <c r="A79" i="9"/>
  <c r="G177" i="9"/>
  <c r="H177" i="9" s="1"/>
  <c r="H178" i="9" s="1"/>
  <c r="H193" i="9" s="1"/>
  <c r="A193" i="9" s="1"/>
  <c r="A275" i="9"/>
  <c r="G79" i="9"/>
  <c r="H79" i="9" s="1"/>
  <c r="H80" i="9" s="1"/>
  <c r="H95" i="9" s="1"/>
  <c r="A95" i="9" s="1"/>
  <c r="A177" i="9"/>
  <c r="G275" i="9"/>
  <c r="H275" i="9" s="1"/>
  <c r="H276" i="9" s="1"/>
  <c r="H291" i="9" s="1"/>
  <c r="A291" i="9" s="1"/>
  <c r="G422" i="9"/>
  <c r="H422" i="9" s="1"/>
  <c r="H423" i="9" s="1"/>
  <c r="H438" i="9" s="1"/>
  <c r="A438" i="9" s="1"/>
  <c r="Q10" i="1"/>
  <c r="Q11" i="1" s="1"/>
  <c r="E95" i="13" s="1"/>
  <c r="C93" i="12"/>
  <c r="D93" i="12"/>
  <c r="E93" i="12"/>
  <c r="F93" i="12"/>
  <c r="F57" i="12"/>
  <c r="D10" i="12"/>
  <c r="D19" i="12"/>
  <c r="D35" i="12"/>
  <c r="C12" i="12"/>
  <c r="C48" i="12"/>
  <c r="F19" i="12"/>
  <c r="C13" i="12"/>
  <c r="E24" i="12"/>
  <c r="D26" i="12"/>
  <c r="C26" i="12"/>
  <c r="F18" i="12"/>
  <c r="E20" i="12"/>
  <c r="C59" i="12"/>
  <c r="E7" i="12"/>
  <c r="E73" i="12"/>
  <c r="F71" i="12"/>
  <c r="D12" i="12"/>
  <c r="D15" i="12"/>
  <c r="D23" i="12"/>
  <c r="D31" i="12"/>
  <c r="D39" i="12"/>
  <c r="D47" i="12"/>
  <c r="C20" i="12"/>
  <c r="C36" i="12"/>
  <c r="E33" i="12"/>
  <c r="F11" i="12"/>
  <c r="F27" i="12"/>
  <c r="F43" i="12"/>
  <c r="C29" i="12"/>
  <c r="E31" i="12"/>
  <c r="D54" i="12"/>
  <c r="D18" i="12"/>
  <c r="D34" i="12"/>
  <c r="C10" i="12"/>
  <c r="C42" i="12"/>
  <c r="E26" i="12"/>
  <c r="F34" i="12"/>
  <c r="C43" i="12"/>
  <c r="D64" i="12"/>
  <c r="D85" i="12"/>
  <c r="C75" i="12"/>
  <c r="F85" i="12"/>
  <c r="F60" i="12"/>
  <c r="C62" i="12"/>
  <c r="E79" i="12"/>
  <c r="E68" i="12"/>
  <c r="D14" i="12"/>
  <c r="D9" i="12"/>
  <c r="D13" i="12"/>
  <c r="D17" i="12"/>
  <c r="D21" i="12"/>
  <c r="D25" i="12"/>
  <c r="D29" i="12"/>
  <c r="D33" i="12"/>
  <c r="D37" i="12"/>
  <c r="D41" i="12"/>
  <c r="D45" i="12"/>
  <c r="C8" i="12"/>
  <c r="C16" i="12"/>
  <c r="C24" i="12"/>
  <c r="C32" i="12"/>
  <c r="C40" i="12"/>
  <c r="E17" i="12"/>
  <c r="E14" i="12"/>
  <c r="E46" i="12"/>
  <c r="F15" i="12"/>
  <c r="F23" i="12"/>
  <c r="F31" i="12"/>
  <c r="F39" i="12"/>
  <c r="F47" i="12"/>
  <c r="C21" i="12"/>
  <c r="C37" i="12"/>
  <c r="E15" i="12"/>
  <c r="E47" i="12"/>
  <c r="E40" i="12"/>
  <c r="D58" i="12"/>
  <c r="D74" i="12"/>
  <c r="D22" i="12"/>
  <c r="D30" i="12"/>
  <c r="D38" i="12"/>
  <c r="D46" i="12"/>
  <c r="C18" i="12"/>
  <c r="C34" i="12"/>
  <c r="E8" i="12"/>
  <c r="E37" i="12"/>
  <c r="F10" i="12"/>
  <c r="F26" i="12"/>
  <c r="F42" i="12"/>
  <c r="C27" i="12"/>
  <c r="E27" i="12"/>
  <c r="D53" i="12"/>
  <c r="D61" i="12"/>
  <c r="D77" i="12"/>
  <c r="C67" i="12"/>
  <c r="C83" i="12"/>
  <c r="F70" i="12"/>
  <c r="E57" i="12"/>
  <c r="E89" i="12"/>
  <c r="E54" i="12"/>
  <c r="D90" i="12"/>
  <c r="C78" i="12"/>
  <c r="F87" i="12"/>
  <c r="E82" i="12"/>
  <c r="F90" i="12"/>
  <c r="E63" i="12"/>
  <c r="F72" i="12"/>
  <c r="C86" i="12"/>
  <c r="C70" i="12"/>
  <c r="C54" i="12"/>
  <c r="D82" i="12"/>
  <c r="E76" i="12"/>
  <c r="F77" i="12"/>
  <c r="C52" i="12"/>
  <c r="E81" i="12"/>
  <c r="E65" i="12"/>
  <c r="F78" i="12"/>
  <c r="F63" i="12"/>
  <c r="C87" i="12"/>
  <c r="C79" i="12"/>
  <c r="C71" i="12"/>
  <c r="C63" i="12"/>
  <c r="C55" i="12"/>
  <c r="D89" i="12"/>
  <c r="D81" i="12"/>
  <c r="D73" i="12"/>
  <c r="D65" i="12"/>
  <c r="D72" i="12"/>
  <c r="D57" i="12"/>
  <c r="E36" i="12"/>
  <c r="E43" i="12"/>
  <c r="E11" i="12"/>
  <c r="C35" i="12"/>
  <c r="C19" i="12"/>
  <c r="F46" i="12"/>
  <c r="F38" i="12"/>
  <c r="F30" i="12"/>
  <c r="F22" i="12"/>
  <c r="F14" i="12"/>
  <c r="E42" i="12"/>
  <c r="E45" i="12"/>
  <c r="E29" i="12"/>
  <c r="E13" i="12"/>
  <c r="C46" i="12"/>
  <c r="C38" i="12"/>
  <c r="C30" i="12"/>
  <c r="C22" i="12"/>
  <c r="C14" i="12"/>
  <c r="D48" i="12"/>
  <c r="D44" i="12"/>
  <c r="D40" i="12"/>
  <c r="D36" i="12"/>
  <c r="D32" i="12"/>
  <c r="D28" i="12"/>
  <c r="D24" i="12"/>
  <c r="D20" i="12"/>
  <c r="D16" i="12"/>
  <c r="D70" i="12"/>
  <c r="D62" i="12"/>
  <c r="D56" i="12"/>
  <c r="E48" i="12"/>
  <c r="E32" i="12"/>
  <c r="E16" i="12"/>
  <c r="E39" i="12"/>
  <c r="E23" i="12"/>
  <c r="E9" i="12"/>
  <c r="C41" i="12"/>
  <c r="C33" i="12"/>
  <c r="C25" i="12"/>
  <c r="C17" i="12"/>
  <c r="C9" i="12"/>
  <c r="F45" i="12"/>
  <c r="F41" i="12"/>
  <c r="F37" i="12"/>
  <c r="F33" i="12"/>
  <c r="F29" i="12"/>
  <c r="F25" i="12"/>
  <c r="F21" i="12"/>
  <c r="F17" i="12"/>
  <c r="F13" i="12"/>
  <c r="F9" i="12"/>
  <c r="E38" i="12"/>
  <c r="E22" i="12"/>
  <c r="E41" i="12"/>
  <c r="E25" i="12"/>
  <c r="E10" i="12"/>
  <c r="C44" i="12"/>
  <c r="F25" i="11"/>
  <c r="C92" i="11"/>
  <c r="F86" i="12"/>
  <c r="E74" i="12"/>
  <c r="E88" i="12"/>
  <c r="E56" i="12"/>
  <c r="F79" i="12"/>
  <c r="F62" i="12"/>
  <c r="E87" i="12"/>
  <c r="E71" i="12"/>
  <c r="E55" i="12"/>
  <c r="F80" i="12"/>
  <c r="F64" i="12"/>
  <c r="C90" i="12"/>
  <c r="C82" i="12"/>
  <c r="C74" i="12"/>
  <c r="C66" i="12"/>
  <c r="C58" i="12"/>
  <c r="D86" i="12"/>
  <c r="D78" i="12"/>
  <c r="E86" i="12"/>
  <c r="E64" i="12"/>
  <c r="F88" i="12"/>
  <c r="F69" i="12"/>
  <c r="D8" i="12"/>
  <c r="E85" i="12"/>
  <c r="E77" i="12"/>
  <c r="E69" i="12"/>
  <c r="E61" i="12"/>
  <c r="E53" i="12"/>
  <c r="F89" i="12"/>
  <c r="F82" i="12"/>
  <c r="F74" i="12"/>
  <c r="F66" i="12"/>
  <c r="F59" i="12"/>
  <c r="F53" i="12"/>
  <c r="C89" i="12"/>
  <c r="C85" i="12"/>
  <c r="C81" i="12"/>
  <c r="C77" i="12"/>
  <c r="C73" i="12"/>
  <c r="C69" i="12"/>
  <c r="C65" i="12"/>
  <c r="C61" i="12"/>
  <c r="C57" i="12"/>
  <c r="C53" i="12"/>
  <c r="D91" i="12"/>
  <c r="D87" i="12"/>
  <c r="D83" i="12"/>
  <c r="D79" i="12"/>
  <c r="D75" i="12"/>
  <c r="D71" i="12"/>
  <c r="D67" i="12"/>
  <c r="D63" i="12"/>
  <c r="D59" i="12"/>
  <c r="D68" i="12"/>
  <c r="D60" i="12"/>
  <c r="D55" i="12"/>
  <c r="E44" i="12"/>
  <c r="E28" i="12"/>
  <c r="E12" i="12"/>
  <c r="E35" i="12"/>
  <c r="E19" i="12"/>
  <c r="C47" i="12"/>
  <c r="C39" i="12"/>
  <c r="C31" i="12"/>
  <c r="C23" i="12"/>
  <c r="C15" i="12"/>
  <c r="F48" i="12"/>
  <c r="F44" i="12"/>
  <c r="F40" i="12"/>
  <c r="F36" i="12"/>
  <c r="F32" i="12"/>
  <c r="F28" i="12"/>
  <c r="F24" i="12"/>
  <c r="F20" i="12"/>
  <c r="F16" i="12"/>
  <c r="F12" i="12"/>
  <c r="F8" i="12"/>
  <c r="E34" i="12"/>
  <c r="E18" i="12"/>
  <c r="E35" i="11"/>
  <c r="D61" i="11"/>
  <c r="E70" i="11"/>
  <c r="F42" i="11"/>
  <c r="F74" i="11"/>
  <c r="E32" i="11"/>
  <c r="F31" i="11"/>
  <c r="D72" i="11"/>
  <c r="E45" i="11"/>
  <c r="C67" i="11"/>
  <c r="D66" i="11"/>
  <c r="D57" i="11"/>
  <c r="E71" i="11"/>
  <c r="D93" i="11"/>
  <c r="C42" i="11"/>
  <c r="E82" i="11"/>
  <c r="F10" i="11"/>
  <c r="E20" i="11"/>
  <c r="D18" i="11"/>
  <c r="D37" i="11"/>
  <c r="F55" i="11"/>
  <c r="F36" i="11"/>
  <c r="E13" i="11"/>
  <c r="D55" i="11"/>
  <c r="F67" i="11"/>
  <c r="F69" i="11"/>
  <c r="D68" i="11"/>
  <c r="F27" i="11"/>
  <c r="E33" i="11"/>
  <c r="E81" i="11"/>
  <c r="D71" i="11"/>
  <c r="F9" i="11"/>
  <c r="F41" i="11"/>
  <c r="E26" i="11"/>
  <c r="E60" i="11"/>
  <c r="E92" i="11"/>
  <c r="D82" i="11"/>
  <c r="F20" i="11"/>
  <c r="C20" i="11"/>
  <c r="C85" i="11"/>
  <c r="D11" i="11"/>
  <c r="C66" i="11"/>
  <c r="F87" i="11"/>
  <c r="C35" i="11"/>
  <c r="F60" i="11"/>
  <c r="D21" i="11"/>
  <c r="C21" i="11"/>
  <c r="C76" i="11"/>
  <c r="F65" i="11"/>
  <c r="E8" i="11"/>
  <c r="D34" i="11"/>
  <c r="C47" i="11"/>
  <c r="E36" i="11"/>
  <c r="C32" i="11"/>
  <c r="F26" i="11"/>
  <c r="D88" i="11"/>
  <c r="D56" i="11"/>
  <c r="E66" i="11"/>
  <c r="E38" i="11"/>
  <c r="F47" i="11"/>
  <c r="F15" i="11"/>
  <c r="D77" i="11"/>
  <c r="E87" i="11"/>
  <c r="E55" i="11"/>
  <c r="E90" i="12"/>
  <c r="F54" i="12"/>
  <c r="E78" i="12"/>
  <c r="E62" i="12"/>
  <c r="F52" i="12"/>
  <c r="F84" i="12"/>
  <c r="F75" i="12"/>
  <c r="F67" i="12"/>
  <c r="F58" i="12"/>
  <c r="E91" i="12"/>
  <c r="E83" i="12"/>
  <c r="E75" i="12"/>
  <c r="E67" i="12"/>
  <c r="E59" i="12"/>
  <c r="F91" i="12"/>
  <c r="F83" i="12"/>
  <c r="F76" i="12"/>
  <c r="F68" i="12"/>
  <c r="F61" i="12"/>
  <c r="F55" i="12"/>
  <c r="E52" i="12"/>
  <c r="C92" i="12"/>
  <c r="C88" i="12"/>
  <c r="C84" i="12"/>
  <c r="C80" i="12"/>
  <c r="C76" i="12"/>
  <c r="C72" i="12"/>
  <c r="C68" i="12"/>
  <c r="C64" i="12"/>
  <c r="C60" i="12"/>
  <c r="C56" i="12"/>
  <c r="D52" i="12"/>
  <c r="D92" i="12"/>
  <c r="D88" i="12"/>
  <c r="D84" i="12"/>
  <c r="D80" i="12"/>
  <c r="D76" i="12"/>
  <c r="E92" i="12"/>
  <c r="E80" i="12"/>
  <c r="E70" i="12"/>
  <c r="E60" i="12"/>
  <c r="F92" i="12"/>
  <c r="F81" i="12"/>
  <c r="F73" i="12"/>
  <c r="F65" i="12"/>
  <c r="C15" i="11"/>
  <c r="F81" i="11"/>
  <c r="C60" i="11"/>
  <c r="F92" i="11"/>
  <c r="D28" i="11"/>
  <c r="D43" i="11"/>
  <c r="C53" i="11"/>
  <c r="C9" i="11"/>
  <c r="E76" i="11"/>
  <c r="C30" i="11"/>
  <c r="D87" i="11"/>
  <c r="E65" i="11"/>
  <c r="E21" i="11"/>
  <c r="F88" i="11"/>
  <c r="E58" i="12"/>
  <c r="E91" i="11"/>
  <c r="C65" i="11"/>
  <c r="C25" i="11"/>
  <c r="D40" i="11"/>
  <c r="F56" i="11"/>
  <c r="D25" i="11"/>
  <c r="C80" i="11"/>
  <c r="E12" i="11"/>
  <c r="E19" i="11"/>
  <c r="C24" i="11"/>
  <c r="D84" i="11"/>
  <c r="E94" i="11"/>
  <c r="E62" i="11"/>
  <c r="E30" i="11"/>
  <c r="F43" i="11"/>
  <c r="F11" i="11"/>
  <c r="D73" i="11"/>
  <c r="E83" i="11"/>
  <c r="E17" i="11"/>
  <c r="E53" i="11"/>
  <c r="E61" i="11"/>
  <c r="E69" i="11"/>
  <c r="E77" i="11"/>
  <c r="E85" i="11"/>
  <c r="E93" i="11"/>
  <c r="D59" i="11"/>
  <c r="D67" i="11"/>
  <c r="D75" i="11"/>
  <c r="D83" i="11"/>
  <c r="D91" i="11"/>
  <c r="C12" i="11"/>
  <c r="F13" i="11"/>
  <c r="F21" i="11"/>
  <c r="F29" i="11"/>
  <c r="F37" i="11"/>
  <c r="F45" i="11"/>
  <c r="C22" i="11"/>
  <c r="C38" i="11"/>
  <c r="E18" i="11"/>
  <c r="E34" i="11"/>
  <c r="E41" i="11"/>
  <c r="E29" i="11"/>
  <c r="E56" i="11"/>
  <c r="E64" i="11"/>
  <c r="E72" i="11"/>
  <c r="E80" i="11"/>
  <c r="E88" i="11"/>
  <c r="D54" i="11"/>
  <c r="D62" i="11"/>
  <c r="D70" i="11"/>
  <c r="D78" i="11"/>
  <c r="D86" i="11"/>
  <c r="D94" i="11"/>
  <c r="F8" i="11"/>
  <c r="F16" i="11"/>
  <c r="F24" i="11"/>
  <c r="F32" i="11"/>
  <c r="F40" i="11"/>
  <c r="F48" i="11"/>
  <c r="C28" i="11"/>
  <c r="C44" i="11"/>
  <c r="C61" i="11"/>
  <c r="C77" i="11"/>
  <c r="C93" i="11"/>
  <c r="F66" i="11"/>
  <c r="F82" i="11"/>
  <c r="E9" i="11"/>
  <c r="D19" i="11"/>
  <c r="D35" i="11"/>
  <c r="C17" i="11"/>
  <c r="C58" i="11"/>
  <c r="C74" i="11"/>
  <c r="C90" i="11"/>
  <c r="F63" i="11"/>
  <c r="F79" i="11"/>
  <c r="E10" i="11"/>
  <c r="D20" i="11"/>
  <c r="D36" i="11"/>
  <c r="C19" i="11"/>
  <c r="E15" i="11"/>
  <c r="C59" i="11"/>
  <c r="C75" i="11"/>
  <c r="C91" i="11"/>
  <c r="F68" i="11"/>
  <c r="F84" i="11"/>
  <c r="E11" i="11"/>
  <c r="E72" i="12"/>
  <c r="E84" i="12"/>
  <c r="E66" i="12"/>
  <c r="E25" i="11"/>
  <c r="E63" i="11"/>
  <c r="E79" i="11"/>
  <c r="D53" i="11"/>
  <c r="D69" i="11"/>
  <c r="D85" i="11"/>
  <c r="C52" i="11"/>
  <c r="F23" i="11"/>
  <c r="F39" i="11"/>
  <c r="C26" i="11"/>
  <c r="E22" i="11"/>
  <c r="E43" i="11"/>
  <c r="E58" i="11"/>
  <c r="E74" i="11"/>
  <c r="E90" i="11"/>
  <c r="D64" i="11"/>
  <c r="D80" i="11"/>
  <c r="F52" i="11"/>
  <c r="F18" i="11"/>
  <c r="F34" i="11"/>
  <c r="C16" i="11"/>
  <c r="C48" i="11"/>
  <c r="E28" i="11"/>
  <c r="E44" i="11"/>
  <c r="E27" i="11"/>
  <c r="C31" i="11"/>
  <c r="D42" i="11"/>
  <c r="D26" i="11"/>
  <c r="D10" i="11"/>
  <c r="F89" i="11"/>
  <c r="F73" i="11"/>
  <c r="F57" i="11"/>
  <c r="C84" i="11"/>
  <c r="C68" i="11"/>
  <c r="C37" i="11"/>
  <c r="D45" i="11"/>
  <c r="D29" i="11"/>
  <c r="D13" i="11"/>
  <c r="F76" i="11"/>
  <c r="C83" i="11"/>
  <c r="E31" i="11"/>
  <c r="D44" i="11"/>
  <c r="D12" i="11"/>
  <c r="F71" i="11"/>
  <c r="C82" i="11"/>
  <c r="C33" i="11"/>
  <c r="D27" i="11"/>
  <c r="F90" i="11"/>
  <c r="F58" i="11"/>
  <c r="C69" i="11"/>
  <c r="C36" i="11"/>
  <c r="F44" i="11"/>
  <c r="F28" i="11"/>
  <c r="F12" i="11"/>
  <c r="D90" i="11"/>
  <c r="D74" i="11"/>
  <c r="D58" i="11"/>
  <c r="E84" i="11"/>
  <c r="E68" i="11"/>
  <c r="E39" i="11"/>
  <c r="E42" i="11"/>
  <c r="C46" i="11"/>
  <c r="C14" i="11"/>
  <c r="F33" i="11"/>
  <c r="F17" i="11"/>
  <c r="C8" i="11"/>
  <c r="D79" i="11"/>
  <c r="D63" i="11"/>
  <c r="E89" i="11"/>
  <c r="E73" i="11"/>
  <c r="E57" i="11"/>
  <c r="E67" i="11"/>
  <c r="D89" i="11"/>
  <c r="C34" i="11"/>
  <c r="E78" i="11"/>
  <c r="F22" i="11"/>
  <c r="D38" i="11"/>
  <c r="C29" i="11"/>
  <c r="C63" i="11"/>
  <c r="F86" i="11"/>
  <c r="C11" i="11"/>
  <c r="F38" i="11"/>
  <c r="E16" i="11"/>
  <c r="E48" i="11"/>
  <c r="C23" i="11"/>
  <c r="D22" i="11"/>
  <c r="F85" i="11"/>
  <c r="F53" i="11"/>
  <c r="C64" i="11"/>
  <c r="D41" i="11"/>
  <c r="D9" i="11"/>
  <c r="F72" i="11"/>
  <c r="C79" i="11"/>
  <c r="E23" i="11"/>
  <c r="D8" i="11"/>
  <c r="C78" i="11"/>
  <c r="D23" i="11"/>
  <c r="F54" i="11"/>
  <c r="D16" i="11"/>
  <c r="C13" i="11"/>
  <c r="C86" i="11"/>
  <c r="C27" i="11"/>
  <c r="D24" i="11"/>
  <c r="F83" i="11"/>
  <c r="C94" i="11"/>
  <c r="C62" i="11"/>
  <c r="D39" i="11"/>
  <c r="E52" i="11"/>
  <c r="F70" i="11"/>
  <c r="C81" i="11"/>
  <c r="E37" i="11"/>
  <c r="D81" i="11"/>
  <c r="C40" i="11"/>
  <c r="E75" i="11"/>
  <c r="F93" i="11"/>
  <c r="C55" i="11"/>
  <c r="D46" i="11"/>
  <c r="C18" i="11"/>
  <c r="D92" i="11"/>
  <c r="C39" i="11"/>
  <c r="C72" i="11"/>
  <c r="F80" i="11"/>
  <c r="F94" i="11"/>
  <c r="C70" i="11"/>
  <c r="F64" i="11"/>
  <c r="F19" i="11"/>
  <c r="E46" i="11"/>
  <c r="D60" i="11"/>
  <c r="F30" i="11"/>
  <c r="E40" i="11"/>
  <c r="D30" i="11"/>
  <c r="F61" i="11"/>
  <c r="E7" i="11"/>
  <c r="D17" i="11"/>
  <c r="C87" i="11"/>
  <c r="D48" i="11"/>
  <c r="F75" i="11"/>
  <c r="C41" i="11"/>
  <c r="C73" i="11"/>
  <c r="E14" i="11"/>
  <c r="F14" i="11"/>
  <c r="E59" i="11"/>
  <c r="C56" i="11"/>
  <c r="C43" i="11"/>
  <c r="F78" i="11"/>
  <c r="C54" i="11"/>
  <c r="D31" i="11"/>
  <c r="F62" i="11"/>
  <c r="F7" i="11"/>
  <c r="C10" i="11"/>
  <c r="E86" i="11"/>
  <c r="E24" i="11"/>
  <c r="F77" i="11"/>
  <c r="D33" i="11"/>
  <c r="D7" i="11"/>
  <c r="F91" i="11"/>
  <c r="E47" i="11"/>
  <c r="C88" i="11"/>
  <c r="D47" i="11"/>
  <c r="C57" i="11"/>
  <c r="D76" i="11"/>
  <c r="F59" i="11"/>
  <c r="D15" i="11"/>
  <c r="D52" i="11"/>
  <c r="A28" i="1"/>
  <c r="A27" i="1"/>
  <c r="D65" i="11"/>
  <c r="F46" i="11"/>
  <c r="C45" i="11"/>
  <c r="C7" i="11"/>
  <c r="E54" i="11"/>
  <c r="D14" i="11"/>
  <c r="C71" i="11"/>
  <c r="D32" i="11"/>
  <c r="C89" i="11"/>
  <c r="F35" i="11"/>
  <c r="A30" i="1"/>
  <c r="A29" i="1"/>
  <c r="G30" i="10"/>
  <c r="H30" i="10" s="1"/>
  <c r="H31" i="10" s="1"/>
  <c r="H46" i="10" s="1"/>
  <c r="A46" i="10" s="1"/>
  <c r="A30" i="10"/>
  <c r="A18" i="1"/>
  <c r="A31" i="1"/>
  <c r="A26" i="1"/>
  <c r="A19" i="1"/>
  <c r="M56" i="8"/>
  <c r="B85" i="3"/>
  <c r="B439" i="3"/>
  <c r="B144" i="3"/>
  <c r="B321" i="3"/>
  <c r="B380" i="3"/>
  <c r="B262" i="3"/>
  <c r="B26" i="3"/>
  <c r="B203" i="3"/>
  <c r="H439" i="3"/>
  <c r="I439" i="3" s="1"/>
  <c r="H203" i="3"/>
  <c r="I203" i="3" s="1"/>
  <c r="H262" i="3"/>
  <c r="I262" i="3" s="1"/>
  <c r="H380" i="3"/>
  <c r="I380" i="3" s="1"/>
  <c r="H85" i="3"/>
  <c r="I85" i="3" s="1"/>
  <c r="H321" i="3"/>
  <c r="I321" i="3" s="1"/>
  <c r="H498" i="3"/>
  <c r="I498" i="3" s="1"/>
  <c r="H144" i="3"/>
  <c r="I144" i="3" s="1"/>
  <c r="Q7" i="1"/>
  <c r="Q8" i="1"/>
  <c r="H26" i="3"/>
  <c r="I26" i="3" s="1"/>
  <c r="K69" i="8"/>
  <c r="U69" i="8" s="1"/>
  <c r="L69" i="8" s="1"/>
  <c r="J68" i="8"/>
  <c r="I74" i="8"/>
  <c r="K59" i="8"/>
  <c r="U59" i="8" s="1"/>
  <c r="L59" i="8" s="1"/>
  <c r="K70" i="8"/>
  <c r="U70" i="8" s="1"/>
  <c r="L70" i="8" s="1"/>
  <c r="K60" i="8"/>
  <c r="U60" i="8" s="1"/>
  <c r="L60" i="8" s="1"/>
  <c r="J81" i="8"/>
  <c r="I59" i="8"/>
  <c r="K74" i="8"/>
  <c r="U74" i="8" s="1"/>
  <c r="L74" i="8" s="1"/>
  <c r="I73" i="8"/>
  <c r="I71" i="8"/>
  <c r="I62" i="8"/>
  <c r="J65" i="8"/>
  <c r="I61" i="8"/>
  <c r="K76" i="8"/>
  <c r="U76" i="8" s="1"/>
  <c r="L76" i="8" s="1"/>
  <c r="J70" i="8"/>
  <c r="I72" i="8"/>
  <c r="J67" i="8"/>
  <c r="K79" i="8"/>
  <c r="U79" i="8" s="1"/>
  <c r="L79" i="8" s="1"/>
  <c r="I78" i="8"/>
  <c r="I60" i="8"/>
  <c r="I77" i="8"/>
  <c r="K77" i="8"/>
  <c r="U77" i="8" s="1"/>
  <c r="L77" i="8" s="1"/>
  <c r="K65" i="8"/>
  <c r="U65" i="8" s="1"/>
  <c r="L65" i="8" s="1"/>
  <c r="I67" i="8"/>
  <c r="J64" i="8"/>
  <c r="J77" i="8"/>
  <c r="I58" i="8"/>
  <c r="J74" i="8"/>
  <c r="I76" i="8"/>
  <c r="J71" i="8"/>
  <c r="K58" i="8"/>
  <c r="U58" i="8" s="1"/>
  <c r="L58" i="8" s="1"/>
  <c r="K67" i="8"/>
  <c r="U67" i="8" s="1"/>
  <c r="L67" i="8" s="1"/>
  <c r="J61" i="8"/>
  <c r="J80" i="8"/>
  <c r="K72" i="8"/>
  <c r="U72" i="8" s="1"/>
  <c r="L72" i="8" s="1"/>
  <c r="N55" i="8"/>
  <c r="O55" i="8"/>
  <c r="J59" i="8"/>
  <c r="I70" i="8"/>
  <c r="J66" i="8"/>
  <c r="I63" i="8"/>
  <c r="I79" i="8"/>
  <c r="J73" i="8"/>
  <c r="I68" i="8"/>
  <c r="J60" i="8"/>
  <c r="J76" i="8"/>
  <c r="I69" i="8"/>
  <c r="J63" i="8"/>
  <c r="J79" i="8"/>
  <c r="K68" i="8"/>
  <c r="U68" i="8" s="1"/>
  <c r="L68" i="8" s="1"/>
  <c r="K61" i="8"/>
  <c r="U61" i="8" s="1"/>
  <c r="L61" i="8" s="1"/>
  <c r="K71" i="8"/>
  <c r="U71" i="8" s="1"/>
  <c r="L71" i="8" s="1"/>
  <c r="K66" i="8"/>
  <c r="U66" i="8" s="1"/>
  <c r="L66" i="8" s="1"/>
  <c r="K81" i="8"/>
  <c r="U81" i="8" s="1"/>
  <c r="L81" i="8" s="1"/>
  <c r="I66" i="8"/>
  <c r="J62" i="8"/>
  <c r="J78" i="8"/>
  <c r="I75" i="8"/>
  <c r="J69" i="8"/>
  <c r="I64" i="8"/>
  <c r="I80" i="8"/>
  <c r="J72" i="8"/>
  <c r="I65" i="8"/>
  <c r="I81" i="8"/>
  <c r="J75" i="8"/>
  <c r="K64" i="8"/>
  <c r="U64" i="8" s="1"/>
  <c r="L64" i="8" s="1"/>
  <c r="K80" i="8"/>
  <c r="U80" i="8" s="1"/>
  <c r="L80" i="8" s="1"/>
  <c r="K63" i="8"/>
  <c r="U63" i="8" s="1"/>
  <c r="L63" i="8" s="1"/>
  <c r="K62" i="8"/>
  <c r="U62" i="8" s="1"/>
  <c r="L62" i="8" s="1"/>
  <c r="K78" i="8"/>
  <c r="U78" i="8" s="1"/>
  <c r="L78" i="8" s="1"/>
  <c r="K73" i="8"/>
  <c r="U73" i="8" s="1"/>
  <c r="L73" i="8" s="1"/>
  <c r="K75" i="8"/>
  <c r="U75" i="8" s="1"/>
  <c r="L75" i="8" s="1"/>
  <c r="J58" i="8"/>
  <c r="F49" i="12" l="1"/>
  <c r="F94" i="12" s="1"/>
  <c r="E49" i="12"/>
  <c r="E94" i="12" s="1"/>
  <c r="D92" i="13"/>
  <c r="C92" i="13"/>
  <c r="F92" i="13"/>
  <c r="E92" i="13"/>
  <c r="F7" i="13"/>
  <c r="E49" i="11"/>
  <c r="E95" i="11" s="1"/>
  <c r="C12" i="13"/>
  <c r="H564" i="3"/>
  <c r="I564" i="3" s="1"/>
  <c r="B564" i="3"/>
  <c r="B565" i="3"/>
  <c r="H565" i="3"/>
  <c r="I565" i="3" s="1"/>
  <c r="F9" i="13"/>
  <c r="H34" i="3"/>
  <c r="I34" i="3" s="1"/>
  <c r="H33" i="3"/>
  <c r="I33" i="3" s="1"/>
  <c r="H505" i="3"/>
  <c r="I505" i="3" s="1"/>
  <c r="H446" i="3"/>
  <c r="I446" i="3" s="1"/>
  <c r="H387" i="3"/>
  <c r="I387" i="3" s="1"/>
  <c r="H328" i="3"/>
  <c r="I328" i="3" s="1"/>
  <c r="H269" i="3"/>
  <c r="I269" i="3" s="1"/>
  <c r="H210" i="3"/>
  <c r="I210" i="3" s="1"/>
  <c r="H151" i="3"/>
  <c r="I151" i="3" s="1"/>
  <c r="H92" i="3"/>
  <c r="I92" i="3" s="1"/>
  <c r="H506" i="3"/>
  <c r="I506" i="3" s="1"/>
  <c r="H447" i="3"/>
  <c r="I447" i="3" s="1"/>
  <c r="H388" i="3"/>
  <c r="I388" i="3" s="1"/>
  <c r="H329" i="3"/>
  <c r="I329" i="3" s="1"/>
  <c r="H270" i="3"/>
  <c r="I270" i="3" s="1"/>
  <c r="H211" i="3"/>
  <c r="I211" i="3" s="1"/>
  <c r="H152" i="3"/>
  <c r="I152" i="3" s="1"/>
  <c r="H93" i="3"/>
  <c r="I93" i="3" s="1"/>
  <c r="E30" i="13"/>
  <c r="D54" i="13"/>
  <c r="D86" i="13"/>
  <c r="C65" i="13"/>
  <c r="D36" i="13"/>
  <c r="E78" i="13"/>
  <c r="D70" i="13"/>
  <c r="C81" i="13"/>
  <c r="E46" i="13"/>
  <c r="E14" i="13"/>
  <c r="D20" i="13"/>
  <c r="F67" i="13"/>
  <c r="C44" i="13"/>
  <c r="D78" i="13"/>
  <c r="D62" i="13"/>
  <c r="C89" i="13"/>
  <c r="C73" i="13"/>
  <c r="C57" i="13"/>
  <c r="E38" i="13"/>
  <c r="E22" i="13"/>
  <c r="D44" i="13"/>
  <c r="D28" i="13"/>
  <c r="D12" i="13"/>
  <c r="F83" i="13"/>
  <c r="F46" i="13"/>
  <c r="E62" i="13"/>
  <c r="C28" i="13"/>
  <c r="D90" i="13"/>
  <c r="D82" i="13"/>
  <c r="D74" i="13"/>
  <c r="D66" i="13"/>
  <c r="D58" i="13"/>
  <c r="C85" i="13"/>
  <c r="C77" i="13"/>
  <c r="C69" i="13"/>
  <c r="C61" i="13"/>
  <c r="C53" i="13"/>
  <c r="E42" i="13"/>
  <c r="E34" i="13"/>
  <c r="E26" i="13"/>
  <c r="E18" i="13"/>
  <c r="E10" i="13"/>
  <c r="D40" i="13"/>
  <c r="D32" i="13"/>
  <c r="D24" i="13"/>
  <c r="D16" i="13"/>
  <c r="D8" i="13"/>
  <c r="F91" i="13"/>
  <c r="F75" i="13"/>
  <c r="F59" i="13"/>
  <c r="E86" i="13"/>
  <c r="E70" i="13"/>
  <c r="E54" i="13"/>
  <c r="C36" i="13"/>
  <c r="C20" i="13"/>
  <c r="F41" i="13"/>
  <c r="H382" i="3"/>
  <c r="I382" i="3" s="1"/>
  <c r="H87" i="3"/>
  <c r="I87" i="3" s="1"/>
  <c r="H500" i="3"/>
  <c r="I500" i="3" s="1"/>
  <c r="H264" i="3"/>
  <c r="I264" i="3" s="1"/>
  <c r="H146" i="3"/>
  <c r="I146" i="3" s="1"/>
  <c r="H323" i="3"/>
  <c r="I323" i="3" s="1"/>
  <c r="H441" i="3"/>
  <c r="I441" i="3" s="1"/>
  <c r="H205" i="3"/>
  <c r="I205" i="3" s="1"/>
  <c r="B446" i="3"/>
  <c r="B387" i="3"/>
  <c r="B328" i="3"/>
  <c r="B210" i="3"/>
  <c r="B92" i="3"/>
  <c r="B505" i="3"/>
  <c r="B269" i="3"/>
  <c r="B151" i="3"/>
  <c r="B329" i="3"/>
  <c r="B211" i="3"/>
  <c r="B93" i="3"/>
  <c r="B506" i="3"/>
  <c r="B270" i="3"/>
  <c r="B152" i="3"/>
  <c r="B447" i="3"/>
  <c r="B388" i="3"/>
  <c r="H499" i="3"/>
  <c r="I499" i="3" s="1"/>
  <c r="H263" i="3"/>
  <c r="I263" i="3" s="1"/>
  <c r="H145" i="3"/>
  <c r="I145" i="3" s="1"/>
  <c r="H381" i="3"/>
  <c r="I381" i="3" s="1"/>
  <c r="H86" i="3"/>
  <c r="I86" i="3" s="1"/>
  <c r="H322" i="3"/>
  <c r="I322" i="3" s="1"/>
  <c r="I325" i="3" s="1"/>
  <c r="H25" i="9"/>
  <c r="H26" i="9" s="1"/>
  <c r="H46" i="9" s="1"/>
  <c r="H440" i="3"/>
  <c r="I440" i="3" s="1"/>
  <c r="H204" i="3"/>
  <c r="I204" i="3" s="1"/>
  <c r="B441" i="3"/>
  <c r="B205" i="3"/>
  <c r="B500" i="3"/>
  <c r="B264" i="3"/>
  <c r="B146" i="3"/>
  <c r="B382" i="3"/>
  <c r="B87" i="3"/>
  <c r="B323" i="3"/>
  <c r="B322" i="3"/>
  <c r="B440" i="3"/>
  <c r="B204" i="3"/>
  <c r="B381" i="3"/>
  <c r="B499" i="3"/>
  <c r="B263" i="3"/>
  <c r="B145" i="3"/>
  <c r="B86" i="3"/>
  <c r="B34" i="3"/>
  <c r="H27" i="3"/>
  <c r="I27" i="3" s="1"/>
  <c r="H28" i="3"/>
  <c r="I28" i="3" s="1"/>
  <c r="B33" i="3"/>
  <c r="B28" i="3"/>
  <c r="B27" i="3"/>
  <c r="L55" i="8"/>
  <c r="O56" i="8"/>
  <c r="N56" i="8"/>
  <c r="N82" i="8"/>
  <c r="O82" i="8"/>
  <c r="K82" i="8"/>
  <c r="U82" i="8" s="1"/>
  <c r="F25" i="13"/>
  <c r="F33" i="13"/>
  <c r="F21" i="13"/>
  <c r="D52" i="13"/>
  <c r="D88" i="13"/>
  <c r="D84" i="13"/>
  <c r="D80" i="13"/>
  <c r="D76" i="13"/>
  <c r="D72" i="13"/>
  <c r="D68" i="13"/>
  <c r="D64" i="13"/>
  <c r="D60" i="13"/>
  <c r="D56" i="13"/>
  <c r="F47" i="13"/>
  <c r="C91" i="13"/>
  <c r="C87" i="13"/>
  <c r="C83" i="13"/>
  <c r="C79" i="13"/>
  <c r="C75" i="13"/>
  <c r="C71" i="13"/>
  <c r="C67" i="13"/>
  <c r="C63" i="13"/>
  <c r="C59" i="13"/>
  <c r="C55" i="13"/>
  <c r="D48" i="13"/>
  <c r="E44" i="13"/>
  <c r="E40" i="13"/>
  <c r="E36" i="13"/>
  <c r="E32" i="13"/>
  <c r="E28" i="13"/>
  <c r="E24" i="13"/>
  <c r="E20" i="13"/>
  <c r="E16" i="13"/>
  <c r="E12" i="13"/>
  <c r="E8" i="13"/>
  <c r="D42" i="13"/>
  <c r="D38" i="13"/>
  <c r="D34" i="13"/>
  <c r="D30" i="13"/>
  <c r="D26" i="13"/>
  <c r="D22" i="13"/>
  <c r="D18" i="13"/>
  <c r="D14" i="13"/>
  <c r="D10" i="13"/>
  <c r="F87" i="13"/>
  <c r="F79" i="13"/>
  <c r="F71" i="13"/>
  <c r="F63" i="13"/>
  <c r="F55" i="13"/>
  <c r="E90" i="13"/>
  <c r="E82" i="13"/>
  <c r="E74" i="13"/>
  <c r="E66" i="13"/>
  <c r="E58" i="13"/>
  <c r="F48" i="13"/>
  <c r="C40" i="13"/>
  <c r="C32" i="13"/>
  <c r="C24" i="13"/>
  <c r="C16" i="13"/>
  <c r="C8" i="13"/>
  <c r="F37" i="13"/>
  <c r="F29" i="13"/>
  <c r="F17" i="13"/>
  <c r="F13" i="13"/>
  <c r="E7" i="13"/>
  <c r="D7" i="13"/>
  <c r="C7" i="13"/>
  <c r="F8" i="13"/>
  <c r="F10" i="13"/>
  <c r="F12" i="13"/>
  <c r="F14" i="13"/>
  <c r="F16" i="13"/>
  <c r="F18" i="13"/>
  <c r="F20" i="13"/>
  <c r="F22" i="13"/>
  <c r="F24" i="13"/>
  <c r="F26" i="13"/>
  <c r="F28" i="13"/>
  <c r="F30" i="13"/>
  <c r="F32" i="13"/>
  <c r="F34" i="13"/>
  <c r="F36" i="13"/>
  <c r="F38" i="13"/>
  <c r="F40" i="13"/>
  <c r="F42" i="13"/>
  <c r="F44" i="13"/>
  <c r="C9" i="13"/>
  <c r="C11" i="13"/>
  <c r="C13" i="13"/>
  <c r="C15" i="13"/>
  <c r="C17" i="13"/>
  <c r="C19" i="13"/>
  <c r="C21" i="13"/>
  <c r="C23" i="13"/>
  <c r="C25" i="13"/>
  <c r="C27" i="13"/>
  <c r="C29" i="13"/>
  <c r="C31" i="13"/>
  <c r="C33" i="13"/>
  <c r="C35" i="13"/>
  <c r="C37" i="13"/>
  <c r="C39" i="13"/>
  <c r="C41" i="13"/>
  <c r="C43" i="13"/>
  <c r="C45" i="13"/>
  <c r="C47" i="13"/>
  <c r="D46" i="13"/>
  <c r="E53" i="13"/>
  <c r="E55" i="13"/>
  <c r="E57" i="13"/>
  <c r="E59" i="13"/>
  <c r="E61" i="13"/>
  <c r="E63" i="13"/>
  <c r="E65" i="13"/>
  <c r="E67" i="13"/>
  <c r="E69" i="13"/>
  <c r="E71" i="13"/>
  <c r="E73" i="13"/>
  <c r="E75" i="13"/>
  <c r="E77" i="13"/>
  <c r="E79" i="13"/>
  <c r="E81" i="13"/>
  <c r="E83" i="13"/>
  <c r="E85" i="13"/>
  <c r="E87" i="13"/>
  <c r="E89" i="13"/>
  <c r="E91" i="13"/>
  <c r="C48" i="13"/>
  <c r="F54" i="13"/>
  <c r="F56" i="13"/>
  <c r="F58" i="13"/>
  <c r="F60" i="13"/>
  <c r="F62" i="13"/>
  <c r="F64" i="13"/>
  <c r="F66" i="13"/>
  <c r="F68" i="13"/>
  <c r="F70" i="13"/>
  <c r="F72" i="13"/>
  <c r="F74" i="13"/>
  <c r="F76" i="13"/>
  <c r="F78" i="13"/>
  <c r="F80" i="13"/>
  <c r="F82" i="13"/>
  <c r="F84" i="13"/>
  <c r="F86" i="13"/>
  <c r="F88" i="13"/>
  <c r="F90" i="13"/>
  <c r="F52" i="13"/>
  <c r="D91" i="13"/>
  <c r="D89" i="13"/>
  <c r="D87" i="13"/>
  <c r="D85" i="13"/>
  <c r="D83" i="13"/>
  <c r="D81" i="13"/>
  <c r="D79" i="13"/>
  <c r="D77" i="13"/>
  <c r="D75" i="13"/>
  <c r="D73" i="13"/>
  <c r="D71" i="13"/>
  <c r="D69" i="13"/>
  <c r="D67" i="13"/>
  <c r="D65" i="13"/>
  <c r="D63" i="13"/>
  <c r="D61" i="13"/>
  <c r="D59" i="13"/>
  <c r="D57" i="13"/>
  <c r="D55" i="13"/>
  <c r="D53" i="13"/>
  <c r="F45" i="13"/>
  <c r="C90" i="13"/>
  <c r="C88" i="13"/>
  <c r="C86" i="13"/>
  <c r="C84" i="13"/>
  <c r="C82" i="13"/>
  <c r="C80" i="13"/>
  <c r="C78" i="13"/>
  <c r="C76" i="13"/>
  <c r="C74" i="13"/>
  <c r="C72" i="13"/>
  <c r="C70" i="13"/>
  <c r="C68" i="13"/>
  <c r="C66" i="13"/>
  <c r="C64" i="13"/>
  <c r="C62" i="13"/>
  <c r="C60" i="13"/>
  <c r="C58" i="13"/>
  <c r="C56" i="13"/>
  <c r="C54" i="13"/>
  <c r="D47" i="13"/>
  <c r="E47" i="13"/>
  <c r="E45" i="13"/>
  <c r="E43" i="13"/>
  <c r="E41" i="13"/>
  <c r="E39" i="13"/>
  <c r="E37" i="13"/>
  <c r="E35" i="13"/>
  <c r="E33" i="13"/>
  <c r="E31" i="13"/>
  <c r="E29" i="13"/>
  <c r="E27" i="13"/>
  <c r="E25" i="13"/>
  <c r="E23" i="13"/>
  <c r="E21" i="13"/>
  <c r="E19" i="13"/>
  <c r="E17" i="13"/>
  <c r="E15" i="13"/>
  <c r="E13" i="13"/>
  <c r="E11" i="13"/>
  <c r="E9" i="13"/>
  <c r="D45" i="13"/>
  <c r="D43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D13" i="13"/>
  <c r="D11" i="13"/>
  <c r="D9" i="13"/>
  <c r="C52" i="13"/>
  <c r="E52" i="13"/>
  <c r="F89" i="13"/>
  <c r="F85" i="13"/>
  <c r="F81" i="13"/>
  <c r="F77" i="13"/>
  <c r="F73" i="13"/>
  <c r="F69" i="13"/>
  <c r="F65" i="13"/>
  <c r="F61" i="13"/>
  <c r="F57" i="13"/>
  <c r="F53" i="13"/>
  <c r="E88" i="13"/>
  <c r="E84" i="13"/>
  <c r="E80" i="13"/>
  <c r="E76" i="13"/>
  <c r="E72" i="13"/>
  <c r="E68" i="13"/>
  <c r="E64" i="13"/>
  <c r="E60" i="13"/>
  <c r="E56" i="13"/>
  <c r="E48" i="13"/>
  <c r="C46" i="13"/>
  <c r="C42" i="13"/>
  <c r="C38" i="13"/>
  <c r="C34" i="13"/>
  <c r="C30" i="13"/>
  <c r="C26" i="13"/>
  <c r="C22" i="13"/>
  <c r="C18" i="13"/>
  <c r="C14" i="13"/>
  <c r="C10" i="13"/>
  <c r="F43" i="13"/>
  <c r="F39" i="13"/>
  <c r="F35" i="13"/>
  <c r="F31" i="13"/>
  <c r="F27" i="13"/>
  <c r="F23" i="13"/>
  <c r="F19" i="13"/>
  <c r="F15" i="13"/>
  <c r="F11" i="13"/>
  <c r="F49" i="11"/>
  <c r="F95" i="11" s="1"/>
  <c r="E96" i="11" s="1"/>
  <c r="E98" i="11" s="1"/>
  <c r="I566" i="3" l="1"/>
  <c r="I587" i="3" s="1"/>
  <c r="B587" i="3" s="1"/>
  <c r="A46" i="9"/>
  <c r="I266" i="3"/>
  <c r="I89" i="3"/>
  <c r="I148" i="3"/>
  <c r="I384" i="3"/>
  <c r="I271" i="3"/>
  <c r="I330" i="3"/>
  <c r="I351" i="3" s="1"/>
  <c r="B351" i="3" s="1"/>
  <c r="I207" i="3"/>
  <c r="I502" i="3"/>
  <c r="I448" i="3"/>
  <c r="I443" i="3"/>
  <c r="I94" i="3"/>
  <c r="I153" i="3"/>
  <c r="I507" i="3"/>
  <c r="I389" i="3"/>
  <c r="I212" i="3"/>
  <c r="I35" i="3"/>
  <c r="L56" i="8"/>
  <c r="L82" i="8" s="1"/>
  <c r="M82" i="8"/>
  <c r="E49" i="13"/>
  <c r="E93" i="13" s="1"/>
  <c r="F49" i="13"/>
  <c r="F93" i="13" s="1"/>
  <c r="I292" i="3" l="1"/>
  <c r="B292" i="3" s="1"/>
  <c r="I233" i="3"/>
  <c r="B233" i="3" s="1"/>
  <c r="I410" i="3"/>
  <c r="B410" i="3" s="1"/>
  <c r="I115" i="3"/>
  <c r="B115" i="3" s="1"/>
  <c r="I174" i="3"/>
  <c r="B174" i="3" s="1"/>
  <c r="I528" i="3"/>
  <c r="B528" i="3" s="1"/>
  <c r="I469" i="3"/>
  <c r="B469" i="3" s="1"/>
  <c r="I30" i="3"/>
  <c r="I56" i="3" s="1"/>
  <c r="B56" i="3" l="1"/>
  <c r="E95" i="12" l="1"/>
  <c r="E97" i="12" s="1"/>
  <c r="E94" i="13"/>
  <c r="E96" i="13" s="1"/>
</calcChain>
</file>

<file path=xl/sharedStrings.xml><?xml version="1.0" encoding="utf-8"?>
<sst xmlns="http://schemas.openxmlformats.org/spreadsheetml/2006/main" count="1493" uniqueCount="179">
  <si>
    <t>Beleg</t>
  </si>
  <si>
    <t>Betreff</t>
  </si>
  <si>
    <t xml:space="preserve"> </t>
  </si>
  <si>
    <t>Verrech.</t>
  </si>
  <si>
    <t>Alpbetrieb 2</t>
  </si>
  <si>
    <t>Name Alpbetrieb 2</t>
  </si>
  <si>
    <t>Name Bestösser</t>
  </si>
  <si>
    <t>Adresse</t>
  </si>
  <si>
    <t>PLZ</t>
  </si>
  <si>
    <t>Ort</t>
  </si>
  <si>
    <t>TOTAL</t>
  </si>
  <si>
    <t>Privat</t>
  </si>
  <si>
    <t>Aufwand</t>
  </si>
  <si>
    <t>Ertrag</t>
  </si>
  <si>
    <t>Nr.</t>
  </si>
  <si>
    <t>Name Alpgenossenschaft</t>
  </si>
  <si>
    <t>Name Kassier</t>
  </si>
  <si>
    <t>Teilung</t>
  </si>
  <si>
    <t>Bemerkungen</t>
  </si>
  <si>
    <t>Fonds</t>
  </si>
  <si>
    <t>SOLL-Stunden</t>
  </si>
  <si>
    <t>pro</t>
  </si>
  <si>
    <t>Maschinenkosten</t>
  </si>
  <si>
    <t>Soll</t>
  </si>
  <si>
    <t>Haben</t>
  </si>
  <si>
    <t>Differnz (h)</t>
  </si>
  <si>
    <t>Stundenlohn</t>
  </si>
  <si>
    <t xml:space="preserve">Stundenlohn (Fr. / h) </t>
  </si>
  <si>
    <t>Differenz</t>
  </si>
  <si>
    <t>Stand Anfang</t>
  </si>
  <si>
    <t>Stand Ende</t>
  </si>
  <si>
    <t>Milchviehalp</t>
  </si>
  <si>
    <t>Alpkäse</t>
  </si>
  <si>
    <t>Alpbutter</t>
  </si>
  <si>
    <t>Produkt</t>
  </si>
  <si>
    <t>Beitrag Siloverzicht + Verkäsung</t>
  </si>
  <si>
    <t>Beitrag für Landschaftsqu. Alp</t>
  </si>
  <si>
    <t>Allg. Angaben</t>
  </si>
  <si>
    <t>Name Milchviehalp</t>
  </si>
  <si>
    <t>Hilf Privat</t>
  </si>
  <si>
    <t>Hilfe Privat</t>
  </si>
  <si>
    <t>Hilfe Fonds</t>
  </si>
  <si>
    <t>Position</t>
  </si>
  <si>
    <t>PLZ und Ort</t>
  </si>
  <si>
    <t>Variable Sömmerungskosten</t>
  </si>
  <si>
    <t>Fixe Sömmerungskosten</t>
  </si>
  <si>
    <t>Variante Abrechnung</t>
  </si>
  <si>
    <t>Fixe Sömmerungskosten pro GVE / NST</t>
  </si>
  <si>
    <t>Anteil Sömmerungskosten über Milch</t>
  </si>
  <si>
    <t>pro NST</t>
  </si>
  <si>
    <t>pro GVE</t>
  </si>
  <si>
    <t>Tierart</t>
  </si>
  <si>
    <t>Milchkühe</t>
  </si>
  <si>
    <t>Betrag total</t>
  </si>
  <si>
    <t>Variable SK pro kg Milch</t>
  </si>
  <si>
    <t>Sömmerungsbeitrag Kuhalp</t>
  </si>
  <si>
    <t>Anmeldegebühr pro GVE / NST</t>
  </si>
  <si>
    <t>Abrechnung Produkte</t>
  </si>
  <si>
    <t xml:space="preserve">Preis </t>
  </si>
  <si>
    <t>Abrechnung Gemeinwerk</t>
  </si>
  <si>
    <t>Anmeldegebühr / Akontozahlung</t>
  </si>
  <si>
    <t>Sömmerungstiere</t>
  </si>
  <si>
    <t>Betrag</t>
  </si>
  <si>
    <t>Produkte</t>
  </si>
  <si>
    <t>Stunden</t>
  </si>
  <si>
    <t>Menge</t>
  </si>
  <si>
    <t>Einheit</t>
  </si>
  <si>
    <t>kg</t>
  </si>
  <si>
    <t>Kuhalp</t>
  </si>
  <si>
    <t>Alp 2</t>
  </si>
  <si>
    <t>Variable SK pro GVE/NST</t>
  </si>
  <si>
    <t>Fixe SK pro kg Milch</t>
  </si>
  <si>
    <t>Alpbetrieb 3</t>
  </si>
  <si>
    <t>Sömmerungsbeitrag Fonds 1</t>
  </si>
  <si>
    <t>Sömmerungsbeitrag Fonds 2</t>
  </si>
  <si>
    <t>übrige Alp</t>
  </si>
  <si>
    <t>Milchalp</t>
  </si>
  <si>
    <t>Kontrolle</t>
  </si>
  <si>
    <t>TVD Nr.</t>
  </si>
  <si>
    <t>Hilfe Fonds1</t>
  </si>
  <si>
    <t>Hilfe Fonds 2</t>
  </si>
  <si>
    <t>Datum</t>
  </si>
  <si>
    <t>Name Vorname</t>
  </si>
  <si>
    <t>Differenz Kosten - fixe SK</t>
  </si>
  <si>
    <t>Fixe SK pro GVE/NST</t>
  </si>
  <si>
    <t>Sömmerungsbeitrag Alp 2</t>
  </si>
  <si>
    <t>Sömmerungsbeitrag Alp 3</t>
  </si>
  <si>
    <t>Kasse Alp</t>
  </si>
  <si>
    <t>Kasse Alpmeister</t>
  </si>
  <si>
    <t>Konto 1</t>
  </si>
  <si>
    <t>Konto 2</t>
  </si>
  <si>
    <t>Bezug 1</t>
  </si>
  <si>
    <t>Bezug 2</t>
  </si>
  <si>
    <t>Bezug Produkte</t>
  </si>
  <si>
    <t>Produkte Mehr- oder Minderbezug</t>
  </si>
  <si>
    <t>Direktverkauf Alp</t>
  </si>
  <si>
    <t>Arbeiten</t>
  </si>
  <si>
    <t>SOLL</t>
  </si>
  <si>
    <t>Bezug 3</t>
  </si>
  <si>
    <t>Umsatzbet. Pers. (%)</t>
  </si>
  <si>
    <t xml:space="preserve">Datum </t>
  </si>
  <si>
    <t>Milchkontrolle 1</t>
  </si>
  <si>
    <t>Milchkontrolle 2</t>
  </si>
  <si>
    <t>Preis (Fr./kg):</t>
  </si>
  <si>
    <t xml:space="preserve">Alpkäse </t>
  </si>
  <si>
    <t>prod. Menge (kg)</t>
  </si>
  <si>
    <t>Guth.(Fr.)</t>
  </si>
  <si>
    <t>Guth.(kg)</t>
  </si>
  <si>
    <t>Korrektur</t>
  </si>
  <si>
    <t>Milchmenge(Kont.)</t>
  </si>
  <si>
    <t>Anteil</t>
  </si>
  <si>
    <t>Milchmenge(Kessi)</t>
  </si>
  <si>
    <t>Nettomenge (kg)</t>
  </si>
  <si>
    <t>Verkauf Alp (kg)</t>
  </si>
  <si>
    <t>Ertr. (Fr.)</t>
  </si>
  <si>
    <t>Ertrag Alp (Fr.)</t>
  </si>
  <si>
    <t>Ertrag Pers. (Fr.)</t>
  </si>
  <si>
    <t>Korr. (kg)</t>
  </si>
  <si>
    <t>Ausbeu.</t>
  </si>
  <si>
    <t>verarb. Milch (kg)</t>
  </si>
  <si>
    <t>Preis(Fr.)</t>
  </si>
  <si>
    <t>Milchmenge gemäss Milchkontrolle</t>
  </si>
  <si>
    <t>Verarbeitete Milchmenge (kg)</t>
  </si>
  <si>
    <t>ohne Butter</t>
  </si>
  <si>
    <t>Differenz verarb. Milch - Milchmenge (Kont.)</t>
  </si>
  <si>
    <t>Guthaben (Fr.)</t>
  </si>
  <si>
    <t>Datum 1. Melken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</si>
  <si>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</si>
  <si>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</si>
  <si>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</si>
  <si>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</si>
  <si>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</si>
  <si>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</si>
  <si>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</si>
  <si>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</si>
  <si>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</si>
  <si>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</si>
  <si>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</si>
  <si>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</si>
  <si>
    <t>Total 13</t>
  </si>
  <si>
    <t>Total 14</t>
  </si>
  <si>
    <t>Hilfe Sennalp</t>
  </si>
  <si>
    <t>Hilfe Alp 2</t>
  </si>
  <si>
    <t>Hilfe Alp 3</t>
  </si>
  <si>
    <t>Auszahlung Haben-Leistung</t>
  </si>
  <si>
    <t>Alp 1</t>
  </si>
  <si>
    <t>Alp 3</t>
  </si>
  <si>
    <t>Mehrstunden</t>
  </si>
  <si>
    <t>Haben-Stunden</t>
  </si>
  <si>
    <t>Guthaben Maschinen</t>
  </si>
  <si>
    <t>System Auszahlung</t>
  </si>
  <si>
    <t>Guthaben Produzenten</t>
  </si>
  <si>
    <t>Beitrag (Fr.)</t>
  </si>
  <si>
    <t>Total</t>
  </si>
  <si>
    <t>Ertrag Sömmerung</t>
  </si>
  <si>
    <t>Aufwand Sömmerung</t>
  </si>
  <si>
    <t>Abrechnung Privat</t>
  </si>
  <si>
    <t>Reklamationen bitte innert 8 Tagen schriftlich an die Rechnungsstelle, Bezahlungen bitte innert 30 Tagen.</t>
  </si>
  <si>
    <t>Freundliche Grüsse:</t>
  </si>
  <si>
    <t xml:space="preserve"> TOTAL</t>
  </si>
  <si>
    <t>Kontrolle:</t>
  </si>
  <si>
    <t>DIFFERENZ</t>
  </si>
  <si>
    <t>Rindvieh</t>
  </si>
  <si>
    <t>Beitrag Biodiversität Alp 2</t>
  </si>
  <si>
    <t>Beitrag Biodiversität Kuhalp</t>
  </si>
  <si>
    <t>Beitrag Biodiversität Alp 3</t>
  </si>
  <si>
    <t>ABRECHNUNG SÖMMERUNGSBETRIEBE</t>
  </si>
  <si>
    <t>Rechnungsjahr</t>
  </si>
  <si>
    <t>Rechnungstotal</t>
  </si>
  <si>
    <t>Fonds übrige Alpen</t>
  </si>
  <si>
    <t>Milch gemäss Milchkontrolle</t>
  </si>
  <si>
    <t>Milch</t>
  </si>
  <si>
    <t>Name Alpbetrieb 3</t>
  </si>
  <si>
    <t>Subtotal</t>
  </si>
  <si>
    <t>Ein- / Auszahlung Bestösser</t>
  </si>
  <si>
    <t>wird keine Haftung übernommen!</t>
  </si>
  <si>
    <t>Abrechnung von Sömmerungsbetrieben verwendet!</t>
  </si>
  <si>
    <t>Für eine unsachgemässe Nutzung</t>
  </si>
  <si>
    <t>Dieses Programm ist ausschliesslich für 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</si>
</sst>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&quot;Fr.&quot;\ #,##0.00"/>
    <numFmt numFmtId="165" formatCode="0.0"/>
  </numFmts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11"/>
      <name val="Frutiger 45"/>
    </font>
    <font>
      <sz val="11"/>
      <name val="Frutiger 45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8" fillId="0" borderId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18" fillId="0" borderId="0"/>
    <xf numFmtId="0" fontId="20" fillId="0" borderId="0"/>
  </cellStyleXfs>
  <cellXfs count="512">
    <xf numFmtId="0" fontId="0" fillId="0" borderId="0" xfId="0"/>
    <xf numFmtId="0" fontId="0" fillId="0" borderId="0" xfId="0"/>
    <xf numFmtId="0" fontId="4" fillId="0" borderId="0" xfId="0" applyFont="1" applyBorder="1"/>
    <xf numFmtId="0" fontId="5" fillId="0" borderId="2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Alignment="1">
      <alignment horizontal="right"/>
    </xf>
    <xf numFmtId="0" fontId="5" fillId="0" borderId="10" xfId="0" applyFont="1" applyBorder="1" applyAlignment="1">
      <alignment horizontal="center"/>
    </xf>
    <xf numFmtId="43" fontId="5" fillId="0" borderId="10" xfId="1" applyFont="1" applyBorder="1" applyAlignment="1">
      <alignment horizontal="center"/>
    </xf>
    <xf numFmtId="0" fontId="5" fillId="0" borderId="0" xfId="0" applyFont="1"/>
    <xf numFmtId="0" fontId="5" fillId="0" borderId="12" xfId="0" applyFont="1" applyBorder="1" applyAlignment="1">
      <alignment horizontal="center"/>
    </xf>
    <xf numFmtId="0" fontId="5" fillId="0" borderId="6" xfId="0" applyFont="1" applyBorder="1"/>
    <xf numFmtId="43" fontId="4" fillId="0" borderId="12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4" fontId="4" fillId="0" borderId="0" xfId="0" applyNumberFormat="1" applyFont="1"/>
    <xf numFmtId="0" fontId="5" fillId="0" borderId="24" xfId="0" applyFont="1" applyBorder="1" applyAlignment="1">
      <alignment horizontal="left"/>
    </xf>
    <xf numFmtId="0" fontId="4" fillId="0" borderId="28" xfId="0" applyFont="1" applyBorder="1"/>
    <xf numFmtId="0" fontId="5" fillId="0" borderId="26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6" xfId="0" applyFont="1" applyFill="1" applyBorder="1"/>
    <xf numFmtId="0" fontId="5" fillId="0" borderId="23" xfId="0" applyFont="1" applyFill="1" applyBorder="1"/>
    <xf numFmtId="0" fontId="5" fillId="0" borderId="27" xfId="0" applyFont="1" applyFill="1" applyBorder="1"/>
    <xf numFmtId="0" fontId="5" fillId="0" borderId="28" xfId="0" applyFont="1" applyBorder="1"/>
    <xf numFmtId="0" fontId="4" fillId="0" borderId="29" xfId="0" applyFont="1" applyFill="1" applyBorder="1"/>
    <xf numFmtId="0" fontId="4" fillId="0" borderId="16" xfId="0" applyFont="1" applyFill="1" applyBorder="1"/>
    <xf numFmtId="0" fontId="4" fillId="0" borderId="0" xfId="0" applyFont="1" applyFill="1" applyBorder="1"/>
    <xf numFmtId="0" fontId="5" fillId="0" borderId="26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4" fillId="0" borderId="18" xfId="0" applyNumberFormat="1" applyFont="1" applyFill="1" applyBorder="1"/>
    <xf numFmtId="2" fontId="4" fillId="0" borderId="18" xfId="0" applyNumberFormat="1" applyFont="1" applyFill="1" applyBorder="1"/>
    <xf numFmtId="2" fontId="4" fillId="0" borderId="20" xfId="0" applyNumberFormat="1" applyFont="1" applyFill="1" applyBorder="1"/>
    <xf numFmtId="0" fontId="4" fillId="0" borderId="11" xfId="0" applyFont="1" applyFill="1" applyBorder="1" applyAlignment="1">
      <alignment horizontal="left"/>
    </xf>
    <xf numFmtId="0" fontId="4" fillId="0" borderId="20" xfId="0" applyFont="1" applyBorder="1"/>
    <xf numFmtId="0" fontId="5" fillId="0" borderId="15" xfId="0" applyFont="1" applyBorder="1"/>
    <xf numFmtId="0" fontId="4" fillId="0" borderId="21" xfId="0" applyFont="1" applyBorder="1"/>
    <xf numFmtId="0" fontId="5" fillId="0" borderId="23" xfId="0" applyFont="1" applyBorder="1"/>
    <xf numFmtId="0" fontId="4" fillId="0" borderId="25" xfId="0" applyFont="1" applyFill="1" applyBorder="1"/>
    <xf numFmtId="0" fontId="5" fillId="0" borderId="0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42" xfId="0" applyFont="1" applyFill="1" applyBorder="1"/>
    <xf numFmtId="0" fontId="8" fillId="0" borderId="0" xfId="0" applyFont="1" applyBorder="1" applyAlignment="1">
      <alignment horizontal="left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/>
    <xf numFmtId="0" fontId="5" fillId="0" borderId="2" xfId="0" applyFont="1" applyBorder="1" applyAlignment="1">
      <alignment horizontal="left"/>
    </xf>
    <xf numFmtId="0" fontId="5" fillId="0" borderId="4" xfId="0" applyFont="1" applyBorder="1"/>
    <xf numFmtId="0" fontId="5" fillId="3" borderId="20" xfId="0" applyFont="1" applyFill="1" applyBorder="1"/>
    <xf numFmtId="0" fontId="5" fillId="3" borderId="20" xfId="0" applyFont="1" applyFill="1" applyBorder="1" applyAlignment="1">
      <alignment horizontal="center"/>
    </xf>
    <xf numFmtId="4" fontId="5" fillId="3" borderId="20" xfId="0" applyNumberFormat="1" applyFont="1" applyFill="1" applyBorder="1" applyAlignment="1"/>
    <xf numFmtId="0" fontId="5" fillId="3" borderId="18" xfId="0" applyFont="1" applyFill="1" applyBorder="1"/>
    <xf numFmtId="0" fontId="5" fillId="3" borderId="13" xfId="0" applyFont="1" applyFill="1" applyBorder="1"/>
    <xf numFmtId="0" fontId="5" fillId="0" borderId="10" xfId="1" applyNumberFormat="1" applyFont="1" applyBorder="1" applyAlignment="1">
      <alignment horizontal="center"/>
    </xf>
    <xf numFmtId="0" fontId="4" fillId="0" borderId="12" xfId="1" applyNumberFormat="1" applyFont="1" applyBorder="1" applyAlignment="1">
      <alignment horizontal="center"/>
    </xf>
    <xf numFmtId="0" fontId="5" fillId="0" borderId="24" xfId="0" applyFont="1" applyBorder="1"/>
    <xf numFmtId="0" fontId="2" fillId="0" borderId="0" xfId="0" applyFont="1"/>
    <xf numFmtId="0" fontId="2" fillId="0" borderId="18" xfId="0" applyNumberFormat="1" applyFont="1" applyFill="1" applyBorder="1"/>
    <xf numFmtId="0" fontId="5" fillId="3" borderId="38" xfId="0" applyFont="1" applyFill="1" applyBorder="1"/>
    <xf numFmtId="0" fontId="5" fillId="3" borderId="43" xfId="0" applyFont="1" applyFill="1" applyBorder="1" applyAlignment="1">
      <alignment horizontal="left"/>
    </xf>
    <xf numFmtId="0" fontId="5" fillId="0" borderId="0" xfId="0" applyFont="1" applyFill="1" applyBorder="1"/>
    <xf numFmtId="43" fontId="5" fillId="0" borderId="1" xfId="1" applyFont="1" applyBorder="1" applyAlignment="1">
      <alignment horizontal="center"/>
    </xf>
    <xf numFmtId="0" fontId="0" fillId="0" borderId="12" xfId="0" applyBorder="1"/>
    <xf numFmtId="0" fontId="12" fillId="0" borderId="10" xfId="0" applyFont="1" applyBorder="1" applyAlignment="1">
      <alignment horizontal="center"/>
    </xf>
    <xf numFmtId="44" fontId="4" fillId="0" borderId="29" xfId="0" applyNumberFormat="1" applyFont="1" applyFill="1" applyBorder="1"/>
    <xf numFmtId="44" fontId="4" fillId="0" borderId="13" xfId="0" applyNumberFormat="1" applyFont="1" applyBorder="1"/>
    <xf numFmtId="0" fontId="5" fillId="0" borderId="43" xfId="0" applyFont="1" applyBorder="1" applyAlignment="1">
      <alignment horizontal="right"/>
    </xf>
    <xf numFmtId="0" fontId="5" fillId="3" borderId="20" xfId="0" applyFont="1" applyFill="1" applyBorder="1" applyAlignment="1">
      <alignment horizontal="left"/>
    </xf>
    <xf numFmtId="0" fontId="5" fillId="3" borderId="31" xfId="0" applyFont="1" applyFill="1" applyBorder="1" applyAlignment="1">
      <alignment horizontal="left"/>
    </xf>
    <xf numFmtId="0" fontId="5" fillId="3" borderId="38" xfId="0" applyFont="1" applyFill="1" applyBorder="1" applyAlignment="1">
      <alignment horizontal="left"/>
    </xf>
    <xf numFmtId="44" fontId="4" fillId="0" borderId="11" xfId="0" applyNumberFormat="1" applyFont="1" applyFill="1" applyBorder="1" applyAlignment="1">
      <alignment horizontal="center"/>
    </xf>
    <xf numFmtId="44" fontId="5" fillId="0" borderId="15" xfId="1" applyNumberFormat="1" applyFont="1" applyBorder="1" applyAlignment="1">
      <alignment horizontal="right"/>
    </xf>
    <xf numFmtId="44" fontId="5" fillId="0" borderId="28" xfId="1" applyNumberFormat="1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5" fillId="3" borderId="20" xfId="0" applyFont="1" applyFill="1" applyBorder="1" applyAlignment="1">
      <alignment horizontal="left"/>
    </xf>
    <xf numFmtId="0" fontId="5" fillId="3" borderId="39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left"/>
    </xf>
    <xf numFmtId="0" fontId="5" fillId="3" borderId="38" xfId="0" applyFont="1" applyFill="1" applyBorder="1" applyAlignment="1">
      <alignment horizontal="left"/>
    </xf>
    <xf numFmtId="44" fontId="5" fillId="0" borderId="13" xfId="0" applyNumberFormat="1" applyFont="1" applyBorder="1" applyAlignment="1"/>
    <xf numFmtId="44" fontId="5" fillId="0" borderId="13" xfId="0" applyNumberFormat="1" applyFont="1" applyBorder="1"/>
    <xf numFmtId="0" fontId="5" fillId="3" borderId="43" xfId="0" applyFont="1" applyFill="1" applyBorder="1" applyAlignment="1">
      <alignment horizontal="left"/>
    </xf>
    <xf numFmtId="0" fontId="1" fillId="0" borderId="0" xfId="0" applyFont="1"/>
    <xf numFmtId="0" fontId="1" fillId="0" borderId="20" xfId="0" applyFont="1" applyBorder="1"/>
    <xf numFmtId="0" fontId="5" fillId="3" borderId="61" xfId="0" applyFont="1" applyFill="1" applyBorder="1" applyAlignment="1">
      <alignment horizontal="center"/>
    </xf>
    <xf numFmtId="0" fontId="5" fillId="3" borderId="53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4" xfId="0" applyFont="1" applyBorder="1"/>
    <xf numFmtId="0" fontId="1" fillId="0" borderId="20" xfId="0" applyFont="1" applyBorder="1" applyAlignment="1">
      <alignment horizontal="center"/>
    </xf>
    <xf numFmtId="1" fontId="1" fillId="0" borderId="20" xfId="0" applyNumberFormat="1" applyFont="1" applyBorder="1"/>
    <xf numFmtId="0" fontId="1" fillId="0" borderId="31" xfId="0" applyFont="1" applyFill="1" applyBorder="1" applyAlignment="1">
      <alignment horizontal="left"/>
    </xf>
    <xf numFmtId="0" fontId="1" fillId="0" borderId="43" xfId="0" applyFont="1" applyFill="1" applyBorder="1" applyAlignment="1">
      <alignment horizontal="left"/>
    </xf>
    <xf numFmtId="0" fontId="1" fillId="0" borderId="38" xfId="0" applyFont="1" applyFill="1" applyBorder="1" applyAlignment="1">
      <alignment horizontal="left"/>
    </xf>
    <xf numFmtId="44" fontId="1" fillId="0" borderId="20" xfId="0" applyNumberFormat="1" applyFont="1" applyBorder="1" applyAlignment="1"/>
    <xf numFmtId="44" fontId="1" fillId="0" borderId="13" xfId="0" applyNumberFormat="1" applyFont="1" applyBorder="1" applyAlignment="1"/>
    <xf numFmtId="44" fontId="1" fillId="0" borderId="20" xfId="0" applyNumberFormat="1" applyFont="1" applyFill="1" applyBorder="1" applyAlignment="1"/>
    <xf numFmtId="4" fontId="1" fillId="0" borderId="0" xfId="0" applyNumberFormat="1" applyFont="1" applyBorder="1" applyAlignment="1"/>
    <xf numFmtId="4" fontId="1" fillId="0" borderId="34" xfId="0" applyNumberFormat="1" applyFont="1" applyBorder="1" applyAlignment="1"/>
    <xf numFmtId="0" fontId="1" fillId="0" borderId="18" xfId="0" applyFont="1" applyBorder="1"/>
    <xf numFmtId="165" fontId="1" fillId="0" borderId="20" xfId="0" applyNumberFormat="1" applyFont="1" applyBorder="1"/>
    <xf numFmtId="44" fontId="1" fillId="0" borderId="20" xfId="0" applyNumberFormat="1" applyFont="1" applyBorder="1"/>
    <xf numFmtId="44" fontId="1" fillId="0" borderId="13" xfId="0" applyNumberFormat="1" applyFont="1" applyBorder="1"/>
    <xf numFmtId="2" fontId="1" fillId="0" borderId="20" xfId="0" applyNumberFormat="1" applyFont="1" applyBorder="1"/>
    <xf numFmtId="164" fontId="1" fillId="0" borderId="20" xfId="0" applyNumberFormat="1" applyFont="1" applyBorder="1"/>
    <xf numFmtId="0" fontId="1" fillId="0" borderId="0" xfId="0" applyFont="1" applyAlignment="1">
      <alignment horizontal="right"/>
    </xf>
    <xf numFmtId="0" fontId="13" fillId="0" borderId="4" xfId="0" applyFont="1" applyBorder="1"/>
    <xf numFmtId="0" fontId="13" fillId="0" borderId="1" xfId="0" applyFont="1" applyBorder="1"/>
    <xf numFmtId="0" fontId="5" fillId="0" borderId="31" xfId="0" applyFont="1" applyBorder="1" applyAlignment="1"/>
    <xf numFmtId="0" fontId="5" fillId="0" borderId="43" xfId="0" applyFont="1" applyBorder="1" applyAlignment="1"/>
    <xf numFmtId="0" fontId="10" fillId="0" borderId="43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44" fontId="10" fillId="0" borderId="43" xfId="0" applyNumberFormat="1" applyFont="1" applyBorder="1" applyAlignment="1">
      <alignment horizontal="center"/>
    </xf>
    <xf numFmtId="0" fontId="1" fillId="0" borderId="31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165" fontId="1" fillId="0" borderId="38" xfId="0" applyNumberFormat="1" applyFont="1" applyBorder="1"/>
    <xf numFmtId="44" fontId="5" fillId="3" borderId="17" xfId="0" applyNumberFormat="1" applyFont="1" applyFill="1" applyBorder="1"/>
    <xf numFmtId="165" fontId="4" fillId="0" borderId="16" xfId="0" applyNumberFormat="1" applyFont="1" applyFill="1" applyBorder="1"/>
    <xf numFmtId="0" fontId="5" fillId="0" borderId="4" xfId="0" applyFont="1" applyBorder="1" applyAlignment="1">
      <alignment horizontal="right"/>
    </xf>
    <xf numFmtId="44" fontId="5" fillId="0" borderId="34" xfId="0" applyNumberFormat="1" applyFont="1" applyBorder="1" applyAlignment="1"/>
    <xf numFmtId="44" fontId="5" fillId="0" borderId="34" xfId="0" applyNumberFormat="1" applyFont="1" applyBorder="1"/>
    <xf numFmtId="44" fontId="4" fillId="0" borderId="16" xfId="0" applyNumberFormat="1" applyFont="1" applyBorder="1"/>
    <xf numFmtId="0" fontId="4" fillId="0" borderId="11" xfId="0" applyFont="1" applyFill="1" applyBorder="1" applyAlignment="1">
      <alignment horizontal="right"/>
    </xf>
    <xf numFmtId="0" fontId="14" fillId="0" borderId="0" xfId="0" applyFont="1"/>
    <xf numFmtId="0" fontId="5" fillId="0" borderId="0" xfId="0" applyFont="1" applyBorder="1" applyAlignment="1">
      <alignment horizontal="center"/>
    </xf>
    <xf numFmtId="164" fontId="5" fillId="0" borderId="0" xfId="1" applyNumberFormat="1" applyFont="1" applyBorder="1" applyAlignment="1">
      <alignment horizontal="right"/>
    </xf>
    <xf numFmtId="44" fontId="5" fillId="0" borderId="0" xfId="1" applyNumberFormat="1" applyFont="1" applyBorder="1" applyAlignment="1">
      <alignment horizontal="right"/>
    </xf>
    <xf numFmtId="0" fontId="15" fillId="0" borderId="10" xfId="0" applyFont="1" applyBorder="1" applyAlignment="1">
      <alignment horizontal="center"/>
    </xf>
    <xf numFmtId="0" fontId="15" fillId="0" borderId="2" xfId="0" applyFont="1" applyBorder="1"/>
    <xf numFmtId="0" fontId="15" fillId="0" borderId="10" xfId="1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6" xfId="0" applyFont="1" applyBorder="1"/>
    <xf numFmtId="0" fontId="16" fillId="0" borderId="12" xfId="1" applyNumberFormat="1" applyFont="1" applyBorder="1" applyAlignment="1">
      <alignment horizontal="center"/>
    </xf>
    <xf numFmtId="0" fontId="16" fillId="0" borderId="11" xfId="0" applyFont="1" applyFill="1" applyBorder="1" applyAlignment="1">
      <alignment horizontal="left"/>
    </xf>
    <xf numFmtId="0" fontId="15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left"/>
    </xf>
    <xf numFmtId="0" fontId="16" fillId="0" borderId="12" xfId="1" applyNumberFormat="1" applyFont="1" applyBorder="1" applyAlignment="1">
      <alignment horizontal="left"/>
    </xf>
    <xf numFmtId="0" fontId="15" fillId="0" borderId="3" xfId="1" applyNumberFormat="1" applyFont="1" applyFill="1" applyBorder="1" applyAlignment="1">
      <alignment horizontal="center"/>
    </xf>
    <xf numFmtId="0" fontId="16" fillId="0" borderId="11" xfId="0" applyFont="1" applyFill="1" applyBorder="1" applyAlignment="1">
      <alignment horizontal="right"/>
    </xf>
    <xf numFmtId="0" fontId="4" fillId="0" borderId="11" xfId="0" applyFont="1" applyFill="1" applyBorder="1" applyAlignment="1"/>
    <xf numFmtId="44" fontId="4" fillId="0" borderId="0" xfId="0" applyNumberFormat="1" applyFont="1"/>
    <xf numFmtId="44" fontId="4" fillId="0" borderId="0" xfId="0" applyNumberFormat="1" applyFont="1" applyBorder="1"/>
    <xf numFmtId="0" fontId="16" fillId="0" borderId="1" xfId="0" applyFont="1" applyBorder="1"/>
    <xf numFmtId="0" fontId="16" fillId="0" borderId="23" xfId="0" applyFont="1" applyBorder="1"/>
    <xf numFmtId="0" fontId="15" fillId="0" borderId="26" xfId="0" applyFont="1" applyFill="1" applyBorder="1"/>
    <xf numFmtId="0" fontId="15" fillId="3" borderId="20" xfId="0" applyFont="1" applyFill="1" applyBorder="1"/>
    <xf numFmtId="0" fontId="16" fillId="3" borderId="20" xfId="0" applyFont="1" applyFill="1" applyBorder="1"/>
    <xf numFmtId="165" fontId="15" fillId="0" borderId="20" xfId="0" applyNumberFormat="1" applyFont="1" applyFill="1" applyBorder="1"/>
    <xf numFmtId="2" fontId="16" fillId="0" borderId="13" xfId="0" applyNumberFormat="1" applyFont="1" applyBorder="1" applyAlignment="1">
      <alignment horizontal="center"/>
    </xf>
    <xf numFmtId="165" fontId="15" fillId="0" borderId="25" xfId="0" applyNumberFormat="1" applyFont="1" applyFill="1" applyBorder="1"/>
    <xf numFmtId="0" fontId="16" fillId="0" borderId="25" xfId="0" applyFont="1" applyBorder="1"/>
    <xf numFmtId="2" fontId="16" fillId="0" borderId="17" xfId="0" applyNumberFormat="1" applyFont="1" applyBorder="1" applyAlignment="1">
      <alignment horizontal="center"/>
    </xf>
    <xf numFmtId="0" fontId="15" fillId="0" borderId="28" xfId="0" applyFont="1" applyBorder="1"/>
    <xf numFmtId="0" fontId="16" fillId="0" borderId="29" xfId="0" applyFont="1" applyFill="1" applyBorder="1"/>
    <xf numFmtId="0" fontId="17" fillId="0" borderId="18" xfId="0" applyFont="1" applyFill="1" applyBorder="1"/>
    <xf numFmtId="0" fontId="15" fillId="0" borderId="0" xfId="0" applyFont="1"/>
    <xf numFmtId="0" fontId="16" fillId="0" borderId="0" xfId="0" applyFont="1"/>
    <xf numFmtId="0" fontId="15" fillId="0" borderId="26" xfId="0" applyFont="1" applyBorder="1"/>
    <xf numFmtId="0" fontId="15" fillId="0" borderId="47" xfId="0" applyFont="1" applyBorder="1" applyAlignment="1">
      <alignment horizontal="left"/>
    </xf>
    <xf numFmtId="0" fontId="15" fillId="0" borderId="23" xfId="0" applyFont="1" applyBorder="1"/>
    <xf numFmtId="0" fontId="16" fillId="0" borderId="27" xfId="0" applyFont="1" applyBorder="1"/>
    <xf numFmtId="0" fontId="16" fillId="0" borderId="18" xfId="0" applyFont="1" applyBorder="1"/>
    <xf numFmtId="10" fontId="16" fillId="0" borderId="43" xfId="0" applyNumberFormat="1" applyFont="1" applyFill="1" applyBorder="1" applyAlignment="1">
      <alignment horizontal="right"/>
    </xf>
    <xf numFmtId="0" fontId="16" fillId="0" borderId="49" xfId="0" applyFont="1" applyBorder="1" applyAlignment="1">
      <alignment horizontal="right"/>
    </xf>
    <xf numFmtId="0" fontId="16" fillId="0" borderId="38" xfId="0" applyFont="1" applyBorder="1" applyAlignment="1">
      <alignment horizontal="right"/>
    </xf>
    <xf numFmtId="0" fontId="16" fillId="0" borderId="56" xfId="0" applyFont="1" applyBorder="1" applyAlignment="1">
      <alignment horizontal="right"/>
    </xf>
    <xf numFmtId="0" fontId="16" fillId="0" borderId="19" xfId="0" applyFont="1" applyFill="1" applyBorder="1"/>
    <xf numFmtId="0" fontId="16" fillId="0" borderId="53" xfId="0" applyFont="1" applyFill="1" applyBorder="1" applyAlignment="1">
      <alignment horizontal="right"/>
    </xf>
    <xf numFmtId="0" fontId="16" fillId="0" borderId="44" xfId="0" applyFont="1" applyFill="1" applyBorder="1" applyAlignment="1"/>
    <xf numFmtId="0" fontId="16" fillId="0" borderId="0" xfId="0" applyFont="1" applyFill="1" applyBorder="1"/>
    <xf numFmtId="0" fontId="16" fillId="0" borderId="0" xfId="0" applyFont="1" applyFill="1" applyBorder="1" applyAlignment="1">
      <alignment horizontal="right"/>
    </xf>
    <xf numFmtId="0" fontId="16" fillId="0" borderId="0" xfId="0" applyFont="1" applyFill="1" applyBorder="1" applyAlignment="1"/>
    <xf numFmtId="0" fontId="16" fillId="0" borderId="0" xfId="0" applyFont="1" applyBorder="1" applyAlignment="1">
      <alignment horizontal="right"/>
    </xf>
    <xf numFmtId="0" fontId="15" fillId="0" borderId="30" xfId="0" applyFont="1" applyFill="1" applyBorder="1"/>
    <xf numFmtId="0" fontId="15" fillId="0" borderId="23" xfId="0" applyFont="1" applyFill="1" applyBorder="1"/>
    <xf numFmtId="9" fontId="16" fillId="0" borderId="20" xfId="2" applyFont="1" applyBorder="1"/>
    <xf numFmtId="165" fontId="16" fillId="0" borderId="20" xfId="0" applyNumberFormat="1" applyFont="1" applyBorder="1"/>
    <xf numFmtId="44" fontId="16" fillId="0" borderId="0" xfId="0" applyNumberFormat="1" applyFont="1" applyAlignment="1"/>
    <xf numFmtId="9" fontId="16" fillId="0" borderId="21" xfId="2" applyFont="1" applyBorder="1"/>
    <xf numFmtId="165" fontId="16" fillId="0" borderId="21" xfId="0" applyNumberFormat="1" applyFont="1" applyBorder="1"/>
    <xf numFmtId="0" fontId="15" fillId="0" borderId="15" xfId="0" applyFont="1" applyBorder="1"/>
    <xf numFmtId="9" fontId="16" fillId="0" borderId="29" xfId="2" applyFont="1" applyBorder="1"/>
    <xf numFmtId="165" fontId="16" fillId="0" borderId="29" xfId="2" applyNumberFormat="1" applyFont="1" applyBorder="1"/>
    <xf numFmtId="0" fontId="15" fillId="0" borderId="0" xfId="0" applyFont="1" applyBorder="1"/>
    <xf numFmtId="0" fontId="16" fillId="0" borderId="0" xfId="0" applyFont="1" applyBorder="1"/>
    <xf numFmtId="9" fontId="16" fillId="0" borderId="0" xfId="2" applyFont="1" applyBorder="1"/>
    <xf numFmtId="0" fontId="16" fillId="0" borderId="0" xfId="2" applyNumberFormat="1" applyFont="1" applyBorder="1"/>
    <xf numFmtId="0" fontId="15" fillId="0" borderId="0" xfId="0" applyFont="1" applyBorder="1" applyAlignment="1"/>
    <xf numFmtId="0" fontId="16" fillId="3" borderId="13" xfId="0" applyFont="1" applyFill="1" applyBorder="1"/>
    <xf numFmtId="0" fontId="15" fillId="3" borderId="18" xfId="0" applyFont="1" applyFill="1" applyBorder="1"/>
    <xf numFmtId="14" fontId="16" fillId="3" borderId="20" xfId="0" applyNumberFormat="1" applyFont="1" applyFill="1" applyBorder="1"/>
    <xf numFmtId="165" fontId="16" fillId="0" borderId="20" xfId="0" applyNumberFormat="1" applyFont="1" applyFill="1" applyBorder="1"/>
    <xf numFmtId="0" fontId="15" fillId="0" borderId="19" xfId="0" applyFont="1" applyBorder="1"/>
    <xf numFmtId="0" fontId="16" fillId="0" borderId="25" xfId="0" applyFont="1" applyFill="1" applyBorder="1"/>
    <xf numFmtId="0" fontId="16" fillId="0" borderId="17" xfId="0" applyFont="1" applyFill="1" applyBorder="1"/>
    <xf numFmtId="0" fontId="16" fillId="0" borderId="31" xfId="0" applyFont="1" applyFill="1" applyBorder="1"/>
    <xf numFmtId="0" fontId="16" fillId="0" borderId="20" xfId="0" applyFont="1" applyFill="1" applyBorder="1"/>
    <xf numFmtId="0" fontId="16" fillId="0" borderId="32" xfId="0" applyFont="1" applyFill="1" applyBorder="1"/>
    <xf numFmtId="0" fontId="16" fillId="0" borderId="21" xfId="0" applyFont="1" applyFill="1" applyBorder="1"/>
    <xf numFmtId="0" fontId="17" fillId="0" borderId="31" xfId="0" applyFont="1" applyFill="1" applyBorder="1"/>
    <xf numFmtId="0" fontId="17" fillId="0" borderId="32" xfId="0" applyFont="1" applyFill="1" applyBorder="1"/>
    <xf numFmtId="0" fontId="15" fillId="0" borderId="27" xfId="0" applyFont="1" applyBorder="1" applyAlignment="1">
      <alignment horizontal="center"/>
    </xf>
    <xf numFmtId="0" fontId="15" fillId="3" borderId="23" xfId="0" applyFont="1" applyFill="1" applyBorder="1"/>
    <xf numFmtId="0" fontId="15" fillId="3" borderId="27" xfId="0" applyFont="1" applyFill="1" applyBorder="1"/>
    <xf numFmtId="0" fontId="15" fillId="3" borderId="26" xfId="0" applyFont="1" applyFill="1" applyBorder="1"/>
    <xf numFmtId="0" fontId="16" fillId="0" borderId="34" xfId="0" applyFont="1" applyBorder="1" applyAlignment="1">
      <alignment shrinkToFit="1"/>
    </xf>
    <xf numFmtId="0" fontId="4" fillId="0" borderId="0" xfId="0" applyFont="1" applyBorder="1" applyAlignment="1">
      <alignment shrinkToFit="1"/>
    </xf>
    <xf numFmtId="0" fontId="16" fillId="0" borderId="0" xfId="0" applyFont="1" applyBorder="1" applyAlignment="1">
      <alignment shrinkToFit="1"/>
    </xf>
    <xf numFmtId="0" fontId="15" fillId="0" borderId="10" xfId="0" applyFont="1" applyBorder="1" applyAlignment="1">
      <alignment shrinkToFit="1"/>
    </xf>
    <xf numFmtId="0" fontId="16" fillId="0" borderId="12" xfId="0" applyFont="1" applyBorder="1" applyAlignment="1">
      <alignment shrinkToFit="1"/>
    </xf>
    <xf numFmtId="0" fontId="16" fillId="0" borderId="14" xfId="0" applyFont="1" applyBorder="1" applyAlignment="1">
      <alignment shrinkToFit="1"/>
    </xf>
    <xf numFmtId="0" fontId="4" fillId="0" borderId="0" xfId="0" applyFont="1" applyAlignment="1">
      <alignment shrinkToFit="1"/>
    </xf>
    <xf numFmtId="0" fontId="5" fillId="0" borderId="0" xfId="1" applyNumberFormat="1" applyFont="1" applyBorder="1" applyAlignment="1">
      <alignment shrinkToFit="1"/>
    </xf>
    <xf numFmtId="43" fontId="5" fillId="0" borderId="0" xfId="1" applyFont="1" applyBorder="1" applyAlignment="1">
      <alignment shrinkToFit="1"/>
    </xf>
    <xf numFmtId="0" fontId="5" fillId="0" borderId="0" xfId="0" applyFont="1" applyBorder="1" applyAlignment="1">
      <alignment shrinkToFit="1"/>
    </xf>
    <xf numFmtId="43" fontId="5" fillId="0" borderId="0" xfId="1" applyFont="1" applyBorder="1" applyAlignment="1">
      <alignment horizontal="center" shrinkToFit="1"/>
    </xf>
    <xf numFmtId="0" fontId="16" fillId="0" borderId="0" xfId="0" applyFont="1" applyBorder="1" applyAlignment="1">
      <alignment horizontal="left" shrinkToFit="1"/>
    </xf>
    <xf numFmtId="0" fontId="16" fillId="0" borderId="0" xfId="0" applyFont="1" applyAlignment="1">
      <alignment horizontal="right" shrinkToFit="1"/>
    </xf>
    <xf numFmtId="0" fontId="16" fillId="0" borderId="0" xfId="0" applyFont="1" applyBorder="1" applyAlignment="1">
      <alignment horizontal="right" shrinkToFit="1"/>
    </xf>
    <xf numFmtId="43" fontId="16" fillId="0" borderId="0" xfId="1" applyFont="1" applyBorder="1" applyAlignment="1">
      <alignment shrinkToFit="1"/>
    </xf>
    <xf numFmtId="43" fontId="16" fillId="0" borderId="0" xfId="1" applyFont="1" applyBorder="1" applyAlignment="1">
      <alignment horizontal="center" shrinkToFit="1"/>
    </xf>
    <xf numFmtId="0" fontId="15" fillId="0" borderId="26" xfId="0" applyFont="1" applyBorder="1" applyAlignment="1">
      <alignment shrinkToFit="1"/>
    </xf>
    <xf numFmtId="43" fontId="15" fillId="0" borderId="42" xfId="1" applyFont="1" applyBorder="1" applyAlignment="1">
      <alignment horizontal="center" shrinkToFit="1"/>
    </xf>
    <xf numFmtId="0" fontId="15" fillId="0" borderId="19" xfId="0" applyFont="1" applyBorder="1" applyAlignment="1">
      <alignment shrinkToFit="1"/>
    </xf>
    <xf numFmtId="43" fontId="16" fillId="0" borderId="25" xfId="1" applyFont="1" applyBorder="1" applyAlignment="1">
      <alignment shrinkToFit="1"/>
    </xf>
    <xf numFmtId="43" fontId="16" fillId="0" borderId="44" xfId="1" applyFont="1" applyBorder="1" applyAlignment="1">
      <alignment shrinkToFit="1"/>
    </xf>
    <xf numFmtId="43" fontId="16" fillId="0" borderId="44" xfId="1" applyFont="1" applyBorder="1" applyAlignment="1">
      <alignment horizontal="center" shrinkToFit="1"/>
    </xf>
    <xf numFmtId="43" fontId="16" fillId="0" borderId="45" xfId="1" applyFont="1" applyBorder="1" applyAlignment="1">
      <alignment horizontal="center" shrinkToFit="1"/>
    </xf>
    <xf numFmtId="43" fontId="16" fillId="0" borderId="25" xfId="1" applyFont="1" applyBorder="1" applyAlignment="1">
      <alignment horizontal="center" shrinkToFit="1"/>
    </xf>
    <xf numFmtId="43" fontId="16" fillId="0" borderId="17" xfId="1" applyFont="1" applyBorder="1" applyAlignment="1">
      <alignment shrinkToFit="1"/>
    </xf>
    <xf numFmtId="0" fontId="16" fillId="0" borderId="40" xfId="0" applyFont="1" applyBorder="1" applyAlignment="1">
      <alignment shrinkToFit="1"/>
    </xf>
    <xf numFmtId="0" fontId="16" fillId="0" borderId="41" xfId="0" applyFont="1" applyBorder="1" applyAlignment="1">
      <alignment shrinkToFit="1"/>
    </xf>
    <xf numFmtId="0" fontId="16" fillId="0" borderId="50" xfId="0" applyFont="1" applyBorder="1" applyAlignment="1">
      <alignment shrinkToFit="1"/>
    </xf>
    <xf numFmtId="0" fontId="16" fillId="0" borderId="19" xfId="0" applyFont="1" applyBorder="1" applyAlignment="1">
      <alignment shrinkToFit="1"/>
    </xf>
    <xf numFmtId="0" fontId="15" fillId="0" borderId="10" xfId="0" applyFont="1" applyBorder="1" applyAlignment="1">
      <alignment horizontal="center" shrinkToFit="1"/>
    </xf>
    <xf numFmtId="0" fontId="15" fillId="0" borderId="2" xfId="0" applyFont="1" applyBorder="1" applyAlignment="1">
      <alignment shrinkToFit="1"/>
    </xf>
    <xf numFmtId="43" fontId="15" fillId="0" borderId="10" xfId="1" applyFont="1" applyBorder="1" applyAlignment="1">
      <alignment horizontal="center" shrinkToFit="1"/>
    </xf>
    <xf numFmtId="0" fontId="15" fillId="0" borderId="12" xfId="0" applyFont="1" applyBorder="1" applyAlignment="1">
      <alignment horizontal="center" shrinkToFit="1"/>
    </xf>
    <xf numFmtId="0" fontId="15" fillId="0" borderId="6" xfId="0" applyFont="1" applyBorder="1" applyAlignment="1">
      <alignment shrinkToFit="1"/>
    </xf>
    <xf numFmtId="43" fontId="16" fillId="0" borderId="8" xfId="1" applyFont="1" applyBorder="1" applyAlignment="1">
      <alignment shrinkToFit="1"/>
    </xf>
    <xf numFmtId="43" fontId="16" fillId="0" borderId="7" xfId="1" applyFont="1" applyBorder="1" applyAlignment="1">
      <alignment shrinkToFit="1"/>
    </xf>
    <xf numFmtId="43" fontId="16" fillId="0" borderId="6" xfId="1" applyFont="1" applyBorder="1" applyAlignment="1">
      <alignment shrinkToFit="1"/>
    </xf>
    <xf numFmtId="43" fontId="16" fillId="0" borderId="48" xfId="1" applyFont="1" applyBorder="1" applyAlignment="1">
      <alignment shrinkToFit="1"/>
    </xf>
    <xf numFmtId="43" fontId="16" fillId="0" borderId="12" xfId="1" applyFont="1" applyBorder="1" applyAlignment="1">
      <alignment horizontal="center" shrinkToFit="1"/>
    </xf>
    <xf numFmtId="43" fontId="16" fillId="0" borderId="5" xfId="1" applyFont="1" applyBorder="1" applyAlignment="1">
      <alignment horizontal="center" shrinkToFit="1"/>
    </xf>
    <xf numFmtId="43" fontId="16" fillId="0" borderId="59" xfId="1" applyFont="1" applyBorder="1" applyAlignment="1">
      <alignment shrinkToFit="1"/>
    </xf>
    <xf numFmtId="43" fontId="16" fillId="0" borderId="34" xfId="1" applyFont="1" applyBorder="1" applyAlignment="1">
      <alignment shrinkToFit="1"/>
    </xf>
    <xf numFmtId="0" fontId="16" fillId="0" borderId="0" xfId="0" applyFont="1" applyFill="1" applyBorder="1" applyAlignment="1">
      <alignment shrinkToFit="1"/>
    </xf>
    <xf numFmtId="0" fontId="16" fillId="0" borderId="0" xfId="0" applyFont="1" applyAlignment="1">
      <alignment shrinkToFit="1"/>
    </xf>
    <xf numFmtId="0" fontId="16" fillId="0" borderId="0" xfId="0" applyFont="1" applyFill="1" applyAlignment="1">
      <alignment shrinkToFit="1"/>
    </xf>
    <xf numFmtId="0" fontId="15" fillId="0" borderId="14" xfId="0" applyFont="1" applyBorder="1" applyAlignment="1">
      <alignment horizontal="center" shrinkToFit="1"/>
    </xf>
    <xf numFmtId="0" fontId="15" fillId="0" borderId="24" xfId="0" applyFont="1" applyBorder="1" applyAlignment="1">
      <alignment horizontal="right" shrinkToFit="1"/>
    </xf>
    <xf numFmtId="44" fontId="15" fillId="0" borderId="28" xfId="1" applyNumberFormat="1" applyFont="1" applyBorder="1" applyAlignment="1">
      <alignment shrinkToFit="1"/>
    </xf>
    <xf numFmtId="44" fontId="15" fillId="0" borderId="15" xfId="1" applyNumberFormat="1" applyFont="1" applyBorder="1" applyAlignment="1">
      <alignment shrinkToFit="1"/>
    </xf>
    <xf numFmtId="44" fontId="15" fillId="0" borderId="8" xfId="1" applyNumberFormat="1" applyFont="1" applyBorder="1" applyAlignment="1">
      <alignment shrinkToFit="1"/>
    </xf>
    <xf numFmtId="44" fontId="15" fillId="0" borderId="12" xfId="1" applyNumberFormat="1" applyFont="1" applyBorder="1" applyAlignment="1">
      <alignment shrinkToFit="1"/>
    </xf>
    <xf numFmtId="0" fontId="4" fillId="0" borderId="0" xfId="0" applyFont="1" applyAlignment="1">
      <alignment horizontal="center" shrinkToFit="1"/>
    </xf>
    <xf numFmtId="0" fontId="8" fillId="0" borderId="0" xfId="0" applyFont="1" applyAlignment="1">
      <alignment shrinkToFit="1"/>
    </xf>
    <xf numFmtId="43" fontId="4" fillId="0" borderId="0" xfId="1" applyFont="1" applyAlignment="1">
      <alignment shrinkToFit="1"/>
    </xf>
    <xf numFmtId="43" fontId="4" fillId="0" borderId="0" xfId="1" applyFont="1" applyAlignment="1">
      <alignment horizontal="center" shrinkToFit="1"/>
    </xf>
    <xf numFmtId="0" fontId="4" fillId="0" borderId="0" xfId="0" applyFont="1" applyAlignment="1">
      <alignment horizontal="left" shrinkToFit="1"/>
    </xf>
    <xf numFmtId="43" fontId="4" fillId="0" borderId="0" xfId="1" applyFont="1" applyAlignment="1">
      <alignment horizontal="left" shrinkToFit="1"/>
    </xf>
    <xf numFmtId="44" fontId="16" fillId="0" borderId="4" xfId="1" applyNumberFormat="1" applyFont="1" applyBorder="1" applyAlignment="1">
      <alignment horizontal="left" shrinkToFit="1"/>
    </xf>
    <xf numFmtId="44" fontId="16" fillId="0" borderId="11" xfId="1" applyNumberFormat="1" applyFont="1" applyBorder="1" applyAlignment="1">
      <alignment horizontal="left" shrinkToFit="1"/>
    </xf>
    <xf numFmtId="44" fontId="16" fillId="0" borderId="1" xfId="1" applyNumberFormat="1" applyFont="1" applyFill="1" applyBorder="1" applyAlignment="1">
      <alignment horizontal="left" shrinkToFit="1"/>
    </xf>
    <xf numFmtId="44" fontId="16" fillId="0" borderId="4" xfId="1" applyNumberFormat="1" applyFont="1" applyFill="1" applyBorder="1" applyAlignment="1">
      <alignment horizontal="left" shrinkToFit="1"/>
    </xf>
    <xf numFmtId="44" fontId="16" fillId="0" borderId="9" xfId="1" applyNumberFormat="1" applyFont="1" applyFill="1" applyBorder="1" applyAlignment="1">
      <alignment horizontal="left" shrinkToFit="1"/>
    </xf>
    <xf numFmtId="44" fontId="15" fillId="0" borderId="28" xfId="1" applyNumberFormat="1" applyFont="1" applyBorder="1" applyAlignment="1">
      <alignment horizontal="left" shrinkToFit="1"/>
    </xf>
    <xf numFmtId="44" fontId="16" fillId="0" borderId="37" xfId="1" applyNumberFormat="1" applyFont="1" applyBorder="1" applyAlignment="1">
      <alignment horizontal="left" shrinkToFit="1"/>
    </xf>
    <xf numFmtId="44" fontId="16" fillId="0" borderId="22" xfId="1" applyNumberFormat="1" applyFont="1" applyBorder="1" applyAlignment="1">
      <alignment horizontal="left" shrinkToFit="1"/>
    </xf>
    <xf numFmtId="44" fontId="16" fillId="0" borderId="36" xfId="1" applyNumberFormat="1" applyFont="1" applyBorder="1" applyAlignment="1">
      <alignment horizontal="left" shrinkToFit="1"/>
    </xf>
    <xf numFmtId="44" fontId="16" fillId="0" borderId="20" xfId="1" applyNumberFormat="1" applyFont="1" applyBorder="1" applyAlignment="1">
      <alignment horizontal="left" shrinkToFit="1"/>
    </xf>
    <xf numFmtId="43" fontId="16" fillId="0" borderId="49" xfId="1" applyFont="1" applyBorder="1" applyAlignment="1">
      <alignment horizontal="left" shrinkToFit="1"/>
    </xf>
    <xf numFmtId="43" fontId="16" fillId="0" borderId="20" xfId="1" applyFont="1" applyBorder="1" applyAlignment="1">
      <alignment horizontal="left" shrinkToFit="1"/>
    </xf>
    <xf numFmtId="43" fontId="16" fillId="0" borderId="13" xfId="1" applyFont="1" applyBorder="1" applyAlignment="1">
      <alignment horizontal="left" shrinkToFit="1"/>
    </xf>
    <xf numFmtId="43" fontId="16" fillId="0" borderId="21" xfId="1" applyFont="1" applyBorder="1" applyAlignment="1">
      <alignment horizontal="left" shrinkToFit="1"/>
    </xf>
    <xf numFmtId="43" fontId="16" fillId="0" borderId="52" xfId="1" applyFont="1" applyBorder="1" applyAlignment="1">
      <alignment horizontal="left" shrinkToFit="1"/>
    </xf>
    <xf numFmtId="43" fontId="16" fillId="0" borderId="25" xfId="1" applyFont="1" applyBorder="1" applyAlignment="1">
      <alignment horizontal="left" shrinkToFit="1"/>
    </xf>
    <xf numFmtId="43" fontId="16" fillId="0" borderId="17" xfId="1" applyFont="1" applyBorder="1" applyAlignment="1">
      <alignment horizontal="left" shrinkToFit="1"/>
    </xf>
    <xf numFmtId="0" fontId="0" fillId="0" borderId="0" xfId="0" applyAlignment="1">
      <alignment shrinkToFit="1"/>
    </xf>
    <xf numFmtId="0" fontId="4" fillId="0" borderId="11" xfId="0" applyFont="1" applyFill="1" applyBorder="1" applyAlignment="1">
      <alignment horizontal="right" shrinkToFit="1"/>
    </xf>
    <xf numFmtId="0" fontId="4" fillId="0" borderId="11" xfId="0" applyFont="1" applyFill="1" applyBorder="1" applyAlignment="1">
      <alignment horizontal="left" shrinkToFit="1"/>
    </xf>
    <xf numFmtId="44" fontId="4" fillId="0" borderId="11" xfId="0" applyNumberFormat="1" applyFont="1" applyFill="1" applyBorder="1" applyAlignment="1">
      <alignment horizontal="left" shrinkToFit="1"/>
    </xf>
    <xf numFmtId="44" fontId="4" fillId="0" borderId="4" xfId="0" applyNumberFormat="1" applyFont="1" applyFill="1" applyBorder="1" applyAlignment="1">
      <alignment horizontal="left" shrinkToFit="1"/>
    </xf>
    <xf numFmtId="0" fontId="5" fillId="0" borderId="14" xfId="0" applyFont="1" applyBorder="1" applyAlignment="1">
      <alignment horizontal="center" shrinkToFit="1"/>
    </xf>
    <xf numFmtId="0" fontId="5" fillId="0" borderId="24" xfId="0" applyFont="1" applyBorder="1" applyAlignment="1">
      <alignment horizontal="left" shrinkToFit="1"/>
    </xf>
    <xf numFmtId="44" fontId="0" fillId="0" borderId="10" xfId="0" applyNumberFormat="1" applyBorder="1" applyAlignment="1">
      <alignment horizontal="left" shrinkToFit="1"/>
    </xf>
    <xf numFmtId="44" fontId="0" fillId="0" borderId="1" xfId="0" applyNumberFormat="1" applyBorder="1" applyAlignment="1">
      <alignment horizontal="left" shrinkToFit="1"/>
    </xf>
    <xf numFmtId="44" fontId="0" fillId="0" borderId="3" xfId="0" applyNumberFormat="1" applyBorder="1" applyAlignment="1">
      <alignment horizontal="left" shrinkToFit="1"/>
    </xf>
    <xf numFmtId="44" fontId="0" fillId="0" borderId="11" xfId="0" applyNumberFormat="1" applyBorder="1" applyAlignment="1">
      <alignment horizontal="left" shrinkToFit="1"/>
    </xf>
    <xf numFmtId="44" fontId="5" fillId="0" borderId="28" xfId="1" applyNumberFormat="1" applyFont="1" applyBorder="1" applyAlignment="1">
      <alignment horizontal="left" shrinkToFit="1"/>
    </xf>
    <xf numFmtId="44" fontId="16" fillId="0" borderId="11" xfId="0" applyNumberFormat="1" applyFont="1" applyFill="1" applyBorder="1" applyAlignment="1">
      <alignment horizontal="left" shrinkToFit="1"/>
    </xf>
    <xf numFmtId="44" fontId="15" fillId="0" borderId="28" xfId="1" applyNumberFormat="1" applyFont="1" applyBorder="1" applyAlignment="1">
      <alignment horizontal="right" shrinkToFit="1"/>
    </xf>
    <xf numFmtId="44" fontId="15" fillId="0" borderId="14" xfId="1" applyNumberFormat="1" applyFont="1" applyBorder="1" applyAlignment="1">
      <alignment horizontal="right" shrinkToFit="1"/>
    </xf>
    <xf numFmtId="44" fontId="0" fillId="0" borderId="4" xfId="0" applyNumberFormat="1" applyBorder="1" applyAlignment="1">
      <alignment horizontal="left" shrinkToFit="1"/>
    </xf>
    <xf numFmtId="44" fontId="0" fillId="0" borderId="34" xfId="0" applyNumberFormat="1" applyBorder="1" applyAlignment="1">
      <alignment horizontal="left" shrinkToFit="1"/>
    </xf>
    <xf numFmtId="44" fontId="5" fillId="0" borderId="15" xfId="1" applyNumberFormat="1" applyFont="1" applyBorder="1" applyAlignment="1">
      <alignment horizontal="left" shrinkToFit="1"/>
    </xf>
    <xf numFmtId="44" fontId="5" fillId="0" borderId="54" xfId="1" applyNumberFormat="1" applyFont="1" applyBorder="1" applyAlignment="1">
      <alignment horizontal="left" shrinkToFit="1"/>
    </xf>
    <xf numFmtId="0" fontId="16" fillId="0" borderId="12" xfId="1" applyNumberFormat="1" applyFont="1" applyBorder="1" applyAlignment="1">
      <alignment horizontal="center" vertical="top" wrapText="1"/>
    </xf>
    <xf numFmtId="0" fontId="15" fillId="0" borderId="10" xfId="1" applyNumberFormat="1" applyFont="1" applyBorder="1" applyAlignment="1">
      <alignment horizontal="center" vertical="top" wrapText="1"/>
    </xf>
    <xf numFmtId="44" fontId="16" fillId="0" borderId="11" xfId="1" applyNumberFormat="1" applyFont="1" applyBorder="1" applyAlignment="1">
      <alignment horizontal="center" vertical="top" wrapText="1"/>
    </xf>
    <xf numFmtId="44" fontId="16" fillId="0" borderId="14" xfId="1" applyNumberFormat="1" applyFont="1" applyBorder="1" applyAlignment="1">
      <alignment horizontal="center" vertical="top" wrapText="1"/>
    </xf>
    <xf numFmtId="0" fontId="4" fillId="2" borderId="27" xfId="0" applyFont="1" applyFill="1" applyBorder="1" applyAlignment="1" applyProtection="1">
      <alignment horizontal="center"/>
      <protection locked="0"/>
    </xf>
    <xf numFmtId="0" fontId="4" fillId="2" borderId="36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9" fontId="4" fillId="2" borderId="34" xfId="2" applyFont="1" applyFill="1" applyBorder="1" applyAlignment="1" applyProtection="1">
      <alignment horizontal="center"/>
      <protection locked="0"/>
    </xf>
    <xf numFmtId="164" fontId="4" fillId="2" borderId="17" xfId="0" applyNumberFormat="1" applyFont="1" applyFill="1" applyBorder="1" applyAlignment="1" applyProtection="1">
      <alignment horizontal="center"/>
      <protection locked="0"/>
    </xf>
    <xf numFmtId="0" fontId="9" fillId="2" borderId="18" xfId="0" applyFont="1" applyFill="1" applyBorder="1" applyProtection="1">
      <protection locked="0"/>
    </xf>
    <xf numFmtId="0" fontId="9" fillId="2" borderId="20" xfId="0" applyFont="1" applyFill="1" applyBorder="1" applyProtection="1">
      <protection locked="0"/>
    </xf>
    <xf numFmtId="0" fontId="9" fillId="2" borderId="49" xfId="0" applyFont="1" applyFill="1" applyBorder="1" applyProtection="1">
      <protection locked="0"/>
    </xf>
    <xf numFmtId="165" fontId="9" fillId="2" borderId="13" xfId="0" applyNumberFormat="1" applyFont="1" applyFill="1" applyBorder="1" applyProtection="1">
      <protection locked="0"/>
    </xf>
    <xf numFmtId="0" fontId="9" fillId="2" borderId="19" xfId="0" applyFont="1" applyFill="1" applyBorder="1" applyProtection="1">
      <protection locked="0"/>
    </xf>
    <xf numFmtId="0" fontId="9" fillId="2" borderId="25" xfId="0" applyFont="1" applyFill="1" applyBorder="1" applyProtection="1">
      <protection locked="0"/>
    </xf>
    <xf numFmtId="0" fontId="9" fillId="2" borderId="44" xfId="0" applyFont="1" applyFill="1" applyBorder="1" applyProtection="1">
      <protection locked="0"/>
    </xf>
    <xf numFmtId="165" fontId="9" fillId="2" borderId="17" xfId="0" applyNumberFormat="1" applyFont="1" applyFill="1" applyBorder="1" applyProtection="1">
      <protection locked="0"/>
    </xf>
    <xf numFmtId="0" fontId="4" fillId="2" borderId="36" xfId="0" applyFont="1" applyFill="1" applyBorder="1" applyProtection="1">
      <protection locked="0"/>
    </xf>
    <xf numFmtId="0" fontId="2" fillId="2" borderId="13" xfId="0" applyFont="1" applyFill="1" applyBorder="1" applyProtection="1">
      <protection locked="0"/>
    </xf>
    <xf numFmtId="164" fontId="4" fillId="2" borderId="17" xfId="0" applyNumberFormat="1" applyFont="1" applyFill="1" applyBorder="1" applyProtection="1">
      <protection locked="0"/>
    </xf>
    <xf numFmtId="0" fontId="9" fillId="2" borderId="13" xfId="0" applyFont="1" applyFill="1" applyBorder="1" applyProtection="1">
      <protection locked="0"/>
    </xf>
    <xf numFmtId="0" fontId="9" fillId="2" borderId="17" xfId="0" applyFont="1" applyFill="1" applyBorder="1" applyProtection="1">
      <protection locked="0"/>
    </xf>
    <xf numFmtId="0" fontId="4" fillId="2" borderId="13" xfId="0" applyFont="1" applyFill="1" applyBorder="1" applyProtection="1">
      <protection locked="0"/>
    </xf>
    <xf numFmtId="0" fontId="16" fillId="2" borderId="11" xfId="0" applyFont="1" applyFill="1" applyBorder="1" applyAlignment="1" applyProtection="1">
      <alignment horizontal="center" shrinkToFit="1"/>
      <protection locked="0"/>
    </xf>
    <xf numFmtId="0" fontId="16" fillId="2" borderId="12" xfId="0" applyFont="1" applyFill="1" applyBorder="1" applyAlignment="1" applyProtection="1">
      <alignment horizontal="center" shrinkToFit="1"/>
      <protection locked="0"/>
    </xf>
    <xf numFmtId="0" fontId="16" fillId="2" borderId="0" xfId="0" applyFont="1" applyFill="1" applyBorder="1" applyAlignment="1" applyProtection="1">
      <alignment shrinkToFit="1"/>
      <protection locked="0"/>
    </xf>
    <xf numFmtId="44" fontId="16" fillId="2" borderId="4" xfId="1" applyNumberFormat="1" applyFont="1" applyFill="1" applyBorder="1" applyAlignment="1" applyProtection="1">
      <alignment horizontal="left" shrinkToFit="1"/>
      <protection locked="0"/>
    </xf>
    <xf numFmtId="44" fontId="16" fillId="2" borderId="5" xfId="1" applyNumberFormat="1" applyFont="1" applyFill="1" applyBorder="1" applyAlignment="1" applyProtection="1">
      <alignment horizontal="left" shrinkToFit="1"/>
      <protection locked="0"/>
    </xf>
    <xf numFmtId="44" fontId="16" fillId="2" borderId="58" xfId="1" applyNumberFormat="1" applyFont="1" applyFill="1" applyBorder="1" applyAlignment="1" applyProtection="1">
      <alignment horizontal="left" shrinkToFit="1"/>
      <protection locked="0"/>
    </xf>
    <xf numFmtId="44" fontId="16" fillId="2" borderId="9" xfId="1" applyNumberFormat="1" applyFont="1" applyFill="1" applyBorder="1" applyAlignment="1" applyProtection="1">
      <alignment horizontal="left" shrinkToFit="1"/>
      <protection locked="0"/>
    </xf>
    <xf numFmtId="44" fontId="16" fillId="2" borderId="48" xfId="1" applyNumberFormat="1" applyFont="1" applyFill="1" applyBorder="1" applyAlignment="1" applyProtection="1">
      <alignment horizontal="left" shrinkToFit="1"/>
      <protection locked="0"/>
    </xf>
    <xf numFmtId="0" fontId="16" fillId="2" borderId="0" xfId="0" applyFont="1" applyFill="1" applyAlignment="1" applyProtection="1">
      <alignment shrinkToFit="1"/>
      <protection locked="0"/>
    </xf>
    <xf numFmtId="0" fontId="15" fillId="0" borderId="14" xfId="0" applyFont="1" applyBorder="1" applyAlignment="1" applyProtection="1">
      <alignment horizontal="center" shrinkToFit="1"/>
    </xf>
    <xf numFmtId="0" fontId="15" fillId="0" borderId="24" xfId="0" applyFont="1" applyBorder="1" applyAlignment="1" applyProtection="1">
      <alignment horizontal="right" shrinkToFit="1"/>
    </xf>
    <xf numFmtId="44" fontId="4" fillId="2" borderId="16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44" fontId="16" fillId="2" borderId="11" xfId="0" applyNumberFormat="1" applyFont="1" applyFill="1" applyBorder="1" applyAlignment="1" applyProtection="1">
      <alignment horizontal="left" shrinkToFit="1"/>
      <protection locked="0"/>
    </xf>
    <xf numFmtId="44" fontId="4" fillId="2" borderId="11" xfId="0" applyNumberFormat="1" applyFont="1" applyFill="1" applyBorder="1" applyAlignment="1" applyProtection="1">
      <alignment horizontal="left" shrinkToFit="1"/>
      <protection locked="0"/>
    </xf>
    <xf numFmtId="44" fontId="4" fillId="2" borderId="4" xfId="0" applyNumberFormat="1" applyFont="1" applyFill="1" applyBorder="1" applyAlignment="1" applyProtection="1">
      <alignment horizontal="left" shrinkToFit="1"/>
      <protection locked="0"/>
    </xf>
    <xf numFmtId="44" fontId="4" fillId="2" borderId="34" xfId="0" applyNumberFormat="1" applyFont="1" applyFill="1" applyBorder="1" applyAlignment="1" applyProtection="1">
      <alignment horizontal="left" shrinkToFit="1"/>
      <protection locked="0"/>
    </xf>
    <xf numFmtId="44" fontId="4" fillId="2" borderId="12" xfId="0" applyNumberFormat="1" applyFont="1" applyFill="1" applyBorder="1" applyAlignment="1" applyProtection="1">
      <alignment horizontal="left" shrinkToFit="1"/>
      <protection locked="0"/>
    </xf>
    <xf numFmtId="0" fontId="16" fillId="2" borderId="34" xfId="0" applyFont="1" applyFill="1" applyBorder="1" applyAlignment="1" applyProtection="1">
      <alignment shrinkToFit="1"/>
      <protection locked="0"/>
    </xf>
    <xf numFmtId="0" fontId="16" fillId="2" borderId="11" xfId="0" applyFont="1" applyFill="1" applyBorder="1" applyAlignment="1" applyProtection="1">
      <alignment shrinkToFit="1"/>
      <protection locked="0"/>
    </xf>
    <xf numFmtId="44" fontId="4" fillId="2" borderId="13" xfId="0" applyNumberFormat="1" applyFont="1" applyFill="1" applyBorder="1" applyAlignment="1" applyProtection="1">
      <alignment horizontal="right"/>
      <protection locked="0"/>
    </xf>
    <xf numFmtId="0" fontId="4" fillId="2" borderId="17" xfId="0" applyFont="1" applyFill="1" applyBorder="1" applyAlignment="1" applyProtection="1">
      <alignment horizontal="center"/>
      <protection locked="0"/>
    </xf>
    <xf numFmtId="44" fontId="4" fillId="2" borderId="20" xfId="0" applyNumberFormat="1" applyFont="1" applyFill="1" applyBorder="1" applyProtection="1">
      <protection locked="0"/>
    </xf>
    <xf numFmtId="44" fontId="4" fillId="2" borderId="25" xfId="0" applyNumberFormat="1" applyFont="1" applyFill="1" applyBorder="1" applyProtection="1">
      <protection locked="0"/>
    </xf>
    <xf numFmtId="44" fontId="1" fillId="2" borderId="20" xfId="0" applyNumberFormat="1" applyFont="1" applyFill="1" applyBorder="1" applyProtection="1">
      <protection locked="0"/>
    </xf>
    <xf numFmtId="0" fontId="16" fillId="2" borderId="18" xfId="0" applyFont="1" applyFill="1" applyBorder="1" applyProtection="1">
      <protection locked="0"/>
    </xf>
    <xf numFmtId="0" fontId="16" fillId="2" borderId="33" xfId="0" applyFont="1" applyFill="1" applyBorder="1" applyProtection="1">
      <protection locked="0"/>
    </xf>
    <xf numFmtId="0" fontId="16" fillId="2" borderId="49" xfId="0" applyFont="1" applyFill="1" applyBorder="1" applyAlignment="1" applyProtection="1">
      <alignment horizontal="right"/>
      <protection locked="0"/>
    </xf>
    <xf numFmtId="0" fontId="16" fillId="2" borderId="38" xfId="0" applyFont="1" applyFill="1" applyBorder="1" applyAlignment="1" applyProtection="1">
      <alignment horizontal="right"/>
      <protection locked="0"/>
    </xf>
    <xf numFmtId="0" fontId="16" fillId="2" borderId="49" xfId="0" applyFont="1" applyFill="1" applyBorder="1" applyAlignment="1" applyProtection="1">
      <protection locked="0"/>
    </xf>
    <xf numFmtId="0" fontId="16" fillId="2" borderId="57" xfId="0" applyFont="1" applyFill="1" applyBorder="1" applyAlignment="1" applyProtection="1">
      <alignment horizontal="right"/>
      <protection locked="0"/>
    </xf>
    <xf numFmtId="0" fontId="16" fillId="2" borderId="51" xfId="0" applyFont="1" applyFill="1" applyBorder="1" applyAlignment="1" applyProtection="1">
      <alignment horizontal="right"/>
      <protection locked="0"/>
    </xf>
    <xf numFmtId="0" fontId="16" fillId="2" borderId="57" xfId="0" applyFont="1" applyFill="1" applyBorder="1" applyAlignment="1" applyProtection="1">
      <protection locked="0"/>
    </xf>
    <xf numFmtId="0" fontId="15" fillId="2" borderId="20" xfId="0" applyFont="1" applyFill="1" applyBorder="1" applyAlignment="1" applyProtection="1">
      <protection locked="0"/>
    </xf>
    <xf numFmtId="0" fontId="16" fillId="2" borderId="20" xfId="0" applyFont="1" applyFill="1" applyBorder="1" applyProtection="1">
      <protection locked="0"/>
    </xf>
    <xf numFmtId="0" fontId="15" fillId="2" borderId="20" xfId="0" applyFont="1" applyFill="1" applyBorder="1" applyProtection="1">
      <protection locked="0"/>
    </xf>
    <xf numFmtId="0" fontId="16" fillId="2" borderId="21" xfId="0" applyFont="1" applyFill="1" applyBorder="1" applyProtection="1">
      <protection locked="0"/>
    </xf>
    <xf numFmtId="0" fontId="16" fillId="2" borderId="25" xfId="0" applyFont="1" applyFill="1" applyBorder="1" applyProtection="1">
      <protection locked="0"/>
    </xf>
    <xf numFmtId="14" fontId="17" fillId="2" borderId="20" xfId="0" applyNumberFormat="1" applyFont="1" applyFill="1" applyBorder="1" applyProtection="1">
      <protection locked="0"/>
    </xf>
    <xf numFmtId="165" fontId="16" fillId="2" borderId="20" xfId="0" applyNumberFormat="1" applyFont="1" applyFill="1" applyBorder="1" applyProtection="1">
      <protection locked="0"/>
    </xf>
    <xf numFmtId="0" fontId="16" fillId="2" borderId="13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5" fillId="2" borderId="31" xfId="0" applyFont="1" applyFill="1" applyBorder="1" applyAlignment="1" applyProtection="1">
      <alignment horizontal="left"/>
      <protection locked="0"/>
    </xf>
    <xf numFmtId="0" fontId="5" fillId="2" borderId="43" xfId="0" applyFont="1" applyFill="1" applyBorder="1" applyAlignment="1" applyProtection="1">
      <alignment horizontal="left"/>
      <protection locked="0"/>
    </xf>
    <xf numFmtId="0" fontId="5" fillId="2" borderId="62" xfId="0" applyFont="1" applyFill="1" applyBorder="1" applyAlignment="1" applyProtection="1">
      <alignment horizontal="left"/>
      <protection locked="0"/>
    </xf>
    <xf numFmtId="0" fontId="5" fillId="2" borderId="51" xfId="0" applyFont="1" applyFill="1" applyBorder="1" applyAlignment="1" applyProtection="1">
      <alignment horizontal="left"/>
      <protection locked="0"/>
    </xf>
    <xf numFmtId="2" fontId="4" fillId="0" borderId="29" xfId="0" applyNumberFormat="1" applyFont="1" applyFill="1" applyBorder="1"/>
    <xf numFmtId="2" fontId="4" fillId="2" borderId="20" xfId="0" applyNumberFormat="1" applyFont="1" applyFill="1" applyBorder="1" applyProtection="1">
      <protection locked="0"/>
    </xf>
    <xf numFmtId="2" fontId="4" fillId="2" borderId="25" xfId="0" applyNumberFormat="1" applyFont="1" applyFill="1" applyBorder="1" applyProtection="1">
      <protection locked="0"/>
    </xf>
    <xf numFmtId="44" fontId="1" fillId="2" borderId="13" xfId="0" applyNumberFormat="1" applyFont="1" applyFill="1" applyBorder="1" applyProtection="1">
      <protection locked="0"/>
    </xf>
    <xf numFmtId="0" fontId="5" fillId="2" borderId="38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27" xfId="0" applyFont="1" applyFill="1" applyBorder="1" applyAlignment="1" applyProtection="1">
      <alignment horizontal="left"/>
      <protection locked="0"/>
    </xf>
    <xf numFmtId="0" fontId="1" fillId="2" borderId="27" xfId="0" applyFont="1" applyFill="1" applyBorder="1" applyProtection="1">
      <protection locked="0"/>
    </xf>
    <xf numFmtId="0" fontId="1" fillId="2" borderId="36" xfId="0" applyFont="1" applyFill="1" applyBorder="1" applyProtection="1">
      <protection locked="0"/>
    </xf>
    <xf numFmtId="44" fontId="16" fillId="0" borderId="11" xfId="1" applyNumberFormat="1" applyFont="1" applyFill="1" applyBorder="1" applyAlignment="1">
      <alignment horizontal="center" vertical="top" wrapText="1"/>
    </xf>
    <xf numFmtId="44" fontId="4" fillId="0" borderId="11" xfId="0" applyNumberFormat="1" applyFont="1" applyFill="1" applyBorder="1" applyAlignment="1" applyProtection="1">
      <alignment horizontal="left" shrinkToFit="1"/>
    </xf>
    <xf numFmtId="44" fontId="4" fillId="0" borderId="4" xfId="0" applyNumberFormat="1" applyFont="1" applyFill="1" applyBorder="1" applyAlignment="1" applyProtection="1">
      <alignment horizontal="left" shrinkToFit="1"/>
    </xf>
    <xf numFmtId="44" fontId="4" fillId="0" borderId="34" xfId="0" applyNumberFormat="1" applyFont="1" applyFill="1" applyBorder="1" applyAlignment="1" applyProtection="1">
      <alignment horizontal="left" shrinkToFit="1"/>
    </xf>
    <xf numFmtId="0" fontId="16" fillId="3" borderId="13" xfId="0" applyFont="1" applyFill="1" applyBorder="1" applyProtection="1">
      <protection locked="0"/>
    </xf>
    <xf numFmtId="165" fontId="16" fillId="0" borderId="13" xfId="0" applyNumberFormat="1" applyFont="1" applyFill="1" applyBorder="1" applyProtection="1"/>
    <xf numFmtId="165" fontId="16" fillId="2" borderId="21" xfId="0" applyNumberFormat="1" applyFont="1" applyFill="1" applyBorder="1" applyProtection="1">
      <protection locked="0"/>
    </xf>
    <xf numFmtId="0" fontId="16" fillId="2" borderId="20" xfId="0" applyFont="1" applyFill="1" applyBorder="1" applyAlignment="1" applyProtection="1">
      <protection locked="0"/>
    </xf>
    <xf numFmtId="2" fontId="16" fillId="0" borderId="20" xfId="0" applyNumberFormat="1" applyFont="1" applyBorder="1"/>
    <xf numFmtId="2" fontId="16" fillId="0" borderId="25" xfId="0" applyNumberFormat="1" applyFont="1" applyBorder="1"/>
    <xf numFmtId="0" fontId="15" fillId="0" borderId="8" xfId="0" applyFont="1" applyBorder="1"/>
    <xf numFmtId="0" fontId="16" fillId="0" borderId="64" xfId="0" applyFont="1" applyFill="1" applyBorder="1"/>
    <xf numFmtId="2" fontId="16" fillId="0" borderId="48" xfId="0" applyNumberFormat="1" applyFont="1" applyBorder="1" applyAlignment="1">
      <alignment horizontal="center"/>
    </xf>
    <xf numFmtId="0" fontId="16" fillId="0" borderId="61" xfId="0" applyFont="1" applyFill="1" applyBorder="1"/>
    <xf numFmtId="0" fontId="5" fillId="0" borderId="15" xfId="0" applyFont="1" applyBorder="1" applyAlignment="1">
      <alignment horizontal="left"/>
    </xf>
    <xf numFmtId="44" fontId="4" fillId="0" borderId="1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right"/>
    </xf>
    <xf numFmtId="0" fontId="1" fillId="0" borderId="33" xfId="0" applyFont="1" applyBorder="1"/>
    <xf numFmtId="44" fontId="0" fillId="0" borderId="0" xfId="0" applyNumberFormat="1"/>
    <xf numFmtId="0" fontId="21" fillId="0" borderId="0" xfId="8" applyFont="1" applyAlignment="1">
      <alignment horizontal="left"/>
    </xf>
    <xf numFmtId="0" fontId="21" fillId="0" borderId="0" xfId="4" applyFont="1"/>
    <xf numFmtId="0" fontId="21" fillId="0" borderId="0" xfId="0" applyFont="1"/>
    <xf numFmtId="0" fontId="4" fillId="0" borderId="0" xfId="0" applyFont="1" applyAlignment="1">
      <alignment horizontal="center"/>
    </xf>
    <xf numFmtId="44" fontId="16" fillId="0" borderId="20" xfId="1" applyNumberFormat="1" applyFont="1" applyBorder="1" applyAlignment="1">
      <alignment horizontal="left" shrinkToFit="1"/>
    </xf>
    <xf numFmtId="44" fontId="16" fillId="0" borderId="13" xfId="1" applyNumberFormat="1" applyFont="1" applyBorder="1" applyAlignment="1">
      <alignment horizontal="left" shrinkToFit="1"/>
    </xf>
    <xf numFmtId="44" fontId="16" fillId="0" borderId="38" xfId="1" applyNumberFormat="1" applyFont="1" applyBorder="1" applyAlignment="1">
      <alignment horizontal="left" shrinkToFit="1"/>
    </xf>
    <xf numFmtId="49" fontId="15" fillId="0" borderId="1" xfId="1" applyNumberFormat="1" applyFont="1" applyBorder="1" applyAlignment="1">
      <alignment horizontal="center" shrinkToFit="1"/>
    </xf>
    <xf numFmtId="0" fontId="15" fillId="0" borderId="3" xfId="1" applyNumberFormat="1" applyFont="1" applyBorder="1" applyAlignment="1">
      <alignment horizontal="center" shrinkToFit="1"/>
    </xf>
    <xf numFmtId="49" fontId="15" fillId="0" borderId="3" xfId="1" applyNumberFormat="1" applyFont="1" applyBorder="1" applyAlignment="1">
      <alignment horizontal="center" shrinkToFit="1"/>
    </xf>
    <xf numFmtId="43" fontId="15" fillId="0" borderId="1" xfId="1" applyFont="1" applyBorder="1" applyAlignment="1">
      <alignment horizontal="center" shrinkToFit="1"/>
    </xf>
    <xf numFmtId="43" fontId="15" fillId="0" borderId="3" xfId="1" applyFont="1" applyBorder="1" applyAlignment="1">
      <alignment horizontal="center" shrinkToFit="1"/>
    </xf>
    <xf numFmtId="0" fontId="15" fillId="0" borderId="1" xfId="1" applyNumberFormat="1" applyFont="1" applyBorder="1" applyAlignment="1">
      <alignment horizontal="center" shrinkToFit="1"/>
    </xf>
    <xf numFmtId="43" fontId="16" fillId="0" borderId="49" xfId="1" applyFont="1" applyBorder="1" applyAlignment="1">
      <alignment horizontal="left" shrinkToFit="1"/>
    </xf>
    <xf numFmtId="43" fontId="16" fillId="0" borderId="38" xfId="1" applyFont="1" applyBorder="1" applyAlignment="1">
      <alignment horizontal="left" shrinkToFit="1"/>
    </xf>
    <xf numFmtId="44" fontId="16" fillId="0" borderId="49" xfId="1" applyNumberFormat="1" applyFont="1" applyBorder="1" applyAlignment="1">
      <alignment horizontal="left" shrinkToFit="1"/>
    </xf>
    <xf numFmtId="49" fontId="15" fillId="0" borderId="23" xfId="1" applyNumberFormat="1" applyFont="1" applyBorder="1" applyAlignment="1">
      <alignment horizontal="center" shrinkToFit="1"/>
    </xf>
    <xf numFmtId="0" fontId="15" fillId="0" borderId="23" xfId="1" applyNumberFormat="1" applyFont="1" applyBorder="1" applyAlignment="1">
      <alignment horizontal="center" shrinkToFit="1"/>
    </xf>
    <xf numFmtId="44" fontId="16" fillId="0" borderId="51" xfId="1" applyNumberFormat="1" applyFont="1" applyBorder="1" applyAlignment="1">
      <alignment horizontal="left" shrinkToFit="1"/>
    </xf>
    <xf numFmtId="44" fontId="16" fillId="0" borderId="21" xfId="1" applyNumberFormat="1" applyFont="1" applyBorder="1" applyAlignment="1">
      <alignment horizontal="left" shrinkToFit="1"/>
    </xf>
    <xf numFmtId="43" fontId="15" fillId="0" borderId="42" xfId="1" applyFont="1" applyBorder="1" applyAlignment="1">
      <alignment horizontal="center" shrinkToFit="1"/>
    </xf>
    <xf numFmtId="43" fontId="15" fillId="0" borderId="46" xfId="1" applyFont="1" applyBorder="1" applyAlignment="1">
      <alignment horizontal="center" shrinkToFit="1"/>
    </xf>
    <xf numFmtId="0" fontId="15" fillId="0" borderId="42" xfId="1" applyNumberFormat="1" applyFont="1" applyBorder="1" applyAlignment="1">
      <alignment horizontal="center" shrinkToFit="1"/>
    </xf>
    <xf numFmtId="0" fontId="15" fillId="0" borderId="47" xfId="1" applyNumberFormat="1" applyFont="1" applyBorder="1" applyAlignment="1">
      <alignment horizontal="center" shrinkToFit="1"/>
    </xf>
    <xf numFmtId="43" fontId="15" fillId="0" borderId="42" xfId="1" applyFont="1" applyBorder="1" applyAlignment="1">
      <alignment shrinkToFit="1"/>
    </xf>
    <xf numFmtId="43" fontId="15" fillId="0" borderId="63" xfId="1" applyFont="1" applyBorder="1" applyAlignment="1">
      <alignment shrinkToFit="1"/>
    </xf>
    <xf numFmtId="44" fontId="5" fillId="0" borderId="15" xfId="1" applyNumberFormat="1" applyFont="1" applyBorder="1" applyAlignment="1">
      <alignment horizontal="left"/>
    </xf>
    <xf numFmtId="44" fontId="5" fillId="0" borderId="65" xfId="1" applyNumberFormat="1" applyFont="1" applyBorder="1" applyAlignment="1">
      <alignment horizontal="left"/>
    </xf>
    <xf numFmtId="44" fontId="16" fillId="0" borderId="55" xfId="1" applyNumberFormat="1" applyFont="1" applyBorder="1" applyAlignment="1">
      <alignment horizontal="left" shrinkToFit="1"/>
    </xf>
    <xf numFmtId="44" fontId="16" fillId="0" borderId="24" xfId="1" applyNumberFormat="1" applyFont="1" applyBorder="1" applyAlignment="1">
      <alignment horizontal="left" shrinkToFit="1"/>
    </xf>
    <xf numFmtId="44" fontId="5" fillId="0" borderId="15" xfId="0" applyNumberFormat="1" applyFont="1" applyBorder="1" applyAlignment="1">
      <alignment horizontal="center"/>
    </xf>
    <xf numFmtId="44" fontId="5" fillId="0" borderId="65" xfId="0" applyNumberFormat="1" applyFont="1" applyBorder="1" applyAlignment="1">
      <alignment horizontal="center"/>
    </xf>
    <xf numFmtId="44" fontId="16" fillId="0" borderId="65" xfId="1" applyNumberFormat="1" applyFont="1" applyBorder="1" applyAlignment="1">
      <alignment horizontal="left" shrinkToFit="1"/>
    </xf>
    <xf numFmtId="0" fontId="17" fillId="0" borderId="10" xfId="1" applyNumberFormat="1" applyFont="1" applyBorder="1" applyAlignment="1">
      <alignment horizontal="center" vertical="top" wrapText="1"/>
    </xf>
    <xf numFmtId="0" fontId="17" fillId="0" borderId="12" xfId="1" applyNumberFormat="1" applyFont="1" applyBorder="1" applyAlignment="1">
      <alignment horizontal="center" vertical="top" wrapText="1"/>
    </xf>
    <xf numFmtId="0" fontId="17" fillId="0" borderId="1" xfId="1" applyNumberFormat="1" applyFont="1" applyBorder="1" applyAlignment="1">
      <alignment horizontal="center" vertical="top" wrapText="1"/>
    </xf>
    <xf numFmtId="0" fontId="17" fillId="0" borderId="5" xfId="1" applyNumberFormat="1" applyFont="1" applyBorder="1" applyAlignment="1">
      <alignment horizontal="center" vertical="top" wrapText="1"/>
    </xf>
    <xf numFmtId="0" fontId="17" fillId="0" borderId="3" xfId="1" applyNumberFormat="1" applyFont="1" applyBorder="1" applyAlignment="1">
      <alignment horizontal="center" vertical="top" wrapText="1"/>
    </xf>
    <xf numFmtId="0" fontId="17" fillId="0" borderId="7" xfId="1" applyNumberFormat="1" applyFont="1" applyBorder="1" applyAlignment="1">
      <alignment horizontal="center" vertical="top" wrapText="1"/>
    </xf>
    <xf numFmtId="0" fontId="16" fillId="0" borderId="49" xfId="0" applyFont="1" applyBorder="1" applyAlignment="1">
      <alignment horizontal="right"/>
    </xf>
    <xf numFmtId="0" fontId="16" fillId="0" borderId="56" xfId="0" applyFont="1" applyBorder="1" applyAlignment="1">
      <alignment horizontal="right"/>
    </xf>
    <xf numFmtId="0" fontId="16" fillId="0" borderId="38" xfId="0" applyFont="1" applyBorder="1" applyAlignment="1">
      <alignment horizontal="right"/>
    </xf>
    <xf numFmtId="0" fontId="16" fillId="0" borderId="55" xfId="0" applyFont="1" applyBorder="1" applyAlignment="1">
      <alignment horizontal="right"/>
    </xf>
    <xf numFmtId="0" fontId="16" fillId="0" borderId="54" xfId="0" applyFont="1" applyBorder="1" applyAlignment="1">
      <alignment horizontal="right"/>
    </xf>
    <xf numFmtId="2" fontId="16" fillId="0" borderId="55" xfId="2" applyNumberFormat="1" applyFont="1" applyBorder="1" applyAlignment="1">
      <alignment horizontal="right"/>
    </xf>
    <xf numFmtId="2" fontId="16" fillId="0" borderId="54" xfId="2" applyNumberFormat="1" applyFont="1" applyBorder="1" applyAlignment="1">
      <alignment horizontal="right"/>
    </xf>
    <xf numFmtId="0" fontId="16" fillId="2" borderId="49" xfId="0" applyFont="1" applyFill="1" applyBorder="1" applyAlignment="1" applyProtection="1">
      <alignment horizontal="right"/>
      <protection locked="0"/>
    </xf>
    <xf numFmtId="0" fontId="16" fillId="2" borderId="38" xfId="0" applyFont="1" applyFill="1" applyBorder="1" applyAlignment="1" applyProtection="1">
      <alignment horizontal="right"/>
      <protection locked="0"/>
    </xf>
    <xf numFmtId="0" fontId="16" fillId="0" borderId="44" xfId="0" applyFont="1" applyFill="1" applyBorder="1" applyAlignment="1">
      <alignment horizontal="right"/>
    </xf>
    <xf numFmtId="0" fontId="16" fillId="0" borderId="39" xfId="0" applyFont="1" applyFill="1" applyBorder="1" applyAlignment="1">
      <alignment horizontal="right"/>
    </xf>
    <xf numFmtId="165" fontId="16" fillId="0" borderId="49" xfId="2" applyNumberFormat="1" applyFont="1" applyBorder="1" applyAlignment="1">
      <alignment horizontal="right"/>
    </xf>
    <xf numFmtId="165" fontId="16" fillId="0" borderId="38" xfId="2" applyNumberFormat="1" applyFont="1" applyBorder="1" applyAlignment="1">
      <alignment horizontal="right"/>
    </xf>
    <xf numFmtId="0" fontId="16" fillId="0" borderId="44" xfId="0" applyFont="1" applyBorder="1" applyAlignment="1">
      <alignment horizontal="right"/>
    </xf>
    <xf numFmtId="0" fontId="16" fillId="0" borderId="60" xfId="0" applyFont="1" applyBorder="1" applyAlignment="1">
      <alignment horizontal="right"/>
    </xf>
    <xf numFmtId="0" fontId="16" fillId="0" borderId="39" xfId="0" applyFont="1" applyBorder="1" applyAlignment="1">
      <alignment horizontal="right"/>
    </xf>
    <xf numFmtId="165" fontId="16" fillId="0" borderId="49" xfId="0" applyNumberFormat="1" applyFont="1" applyBorder="1" applyAlignment="1">
      <alignment horizontal="right"/>
    </xf>
    <xf numFmtId="165" fontId="16" fillId="0" borderId="38" xfId="0" applyNumberFormat="1" applyFont="1" applyBorder="1" applyAlignment="1">
      <alignment horizontal="right"/>
    </xf>
    <xf numFmtId="14" fontId="16" fillId="2" borderId="23" xfId="0" applyNumberFormat="1" applyFont="1" applyFill="1" applyBorder="1" applyAlignment="1" applyProtection="1">
      <alignment horizontal="right"/>
      <protection locked="0"/>
    </xf>
    <xf numFmtId="14" fontId="16" fillId="2" borderId="27" xfId="0" applyNumberFormat="1" applyFont="1" applyFill="1" applyBorder="1" applyAlignment="1" applyProtection="1">
      <alignment horizontal="right"/>
      <protection locked="0"/>
    </xf>
    <xf numFmtId="0" fontId="15" fillId="0" borderId="42" xfId="0" applyFont="1" applyBorder="1" applyAlignment="1">
      <alignment horizontal="right"/>
    </xf>
    <xf numFmtId="0" fontId="15" fillId="0" borderId="47" xfId="0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0" fontId="16" fillId="0" borderId="13" xfId="0" applyFont="1" applyFill="1" applyBorder="1" applyAlignment="1">
      <alignment horizontal="right"/>
    </xf>
    <xf numFmtId="0" fontId="16" fillId="0" borderId="26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16" fillId="2" borderId="25" xfId="0" applyFont="1" applyFill="1" applyBorder="1" applyAlignment="1" applyProtection="1">
      <alignment horizontal="right"/>
      <protection locked="0"/>
    </xf>
    <xf numFmtId="0" fontId="16" fillId="2" borderId="17" xfId="0" applyFont="1" applyFill="1" applyBorder="1" applyAlignment="1" applyProtection="1">
      <alignment horizontal="right"/>
      <protection locked="0"/>
    </xf>
    <xf numFmtId="0" fontId="15" fillId="0" borderId="42" xfId="0" applyFont="1" applyBorder="1" applyAlignment="1">
      <alignment horizontal="left"/>
    </xf>
    <xf numFmtId="0" fontId="15" fillId="0" borderId="47" xfId="0" applyFont="1" applyBorder="1" applyAlignment="1">
      <alignment horizontal="left"/>
    </xf>
    <xf numFmtId="2" fontId="1" fillId="0" borderId="20" xfId="0" applyNumberFormat="1" applyFont="1" applyBorder="1" applyAlignment="1">
      <alignment horizontal="right"/>
    </xf>
    <xf numFmtId="0" fontId="5" fillId="0" borderId="23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2" fontId="1" fillId="0" borderId="25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0" fontId="15" fillId="0" borderId="23" xfId="0" applyFont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5" fillId="0" borderId="31" xfId="0" applyFont="1" applyBorder="1" applyAlignment="1">
      <alignment horizontal="right"/>
    </xf>
    <xf numFmtId="0" fontId="5" fillId="0" borderId="43" xfId="0" applyFont="1" applyBorder="1" applyAlignment="1">
      <alignment horizontal="right"/>
    </xf>
    <xf numFmtId="0" fontId="5" fillId="0" borderId="38" xfId="0" applyFont="1" applyBorder="1" applyAlignment="1">
      <alignment horizontal="right"/>
    </xf>
    <xf numFmtId="0" fontId="5" fillId="3" borderId="31" xfId="0" applyFont="1" applyFill="1" applyBorder="1" applyAlignment="1">
      <alignment horizontal="left"/>
    </xf>
    <xf numFmtId="0" fontId="5" fillId="3" borderId="43" xfId="0" applyFont="1" applyFill="1" applyBorder="1" applyAlignment="1">
      <alignment horizontal="left"/>
    </xf>
    <xf numFmtId="0" fontId="5" fillId="3" borderId="38" xfId="0" applyFont="1" applyFill="1" applyBorder="1" applyAlignment="1">
      <alignment horizontal="left"/>
    </xf>
    <xf numFmtId="0" fontId="5" fillId="2" borderId="31" xfId="0" applyFont="1" applyFill="1" applyBorder="1" applyAlignment="1" applyProtection="1">
      <alignment horizontal="left"/>
      <protection locked="0"/>
    </xf>
    <xf numFmtId="0" fontId="5" fillId="2" borderId="43" xfId="0" applyFont="1" applyFill="1" applyBorder="1" applyAlignment="1" applyProtection="1">
      <alignment horizontal="left"/>
      <protection locked="0"/>
    </xf>
    <xf numFmtId="0" fontId="5" fillId="2" borderId="38" xfId="0" applyFont="1" applyFill="1" applyBorder="1" applyAlignment="1" applyProtection="1">
      <alignment horizontal="left"/>
      <protection locked="0"/>
    </xf>
    <xf numFmtId="44" fontId="10" fillId="0" borderId="43" xfId="0" applyNumberFormat="1" applyFont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left"/>
    </xf>
    <xf numFmtId="0" fontId="5" fillId="3" borderId="20" xfId="0" applyFont="1" applyFill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5" fillId="3" borderId="61" xfId="0" applyFont="1" applyFill="1" applyBorder="1" applyAlignment="1">
      <alignment horizontal="center"/>
    </xf>
    <xf numFmtId="0" fontId="5" fillId="3" borderId="53" xfId="0" applyFont="1" applyFill="1" applyBorder="1" applyAlignment="1">
      <alignment horizontal="center"/>
    </xf>
  </cellXfs>
  <cellStyles count="11">
    <cellStyle name="Komma" xfId="1" builtinId="3"/>
    <cellStyle name="Komma 2" xfId="6"/>
    <cellStyle name="Prozent" xfId="2" builtinId="5"/>
    <cellStyle name="Prozent 2" xfId="7"/>
    <cellStyle name="Prozent 3" xfId="5"/>
    <cellStyle name="Standard" xfId="0" builtinId="0"/>
    <cellStyle name="Standard 2" xfId="3"/>
    <cellStyle name="Standard 2 2" xfId="9"/>
    <cellStyle name="Standard 2 3" xfId="8"/>
    <cellStyle name="Standard 3" xfId="10"/>
    <cellStyle name="Standard 4" xfId="4"/>
  </cellStyles>
  <dxfs count="0"/>
  <tableStyles count="0" defaultTableStyle="TableStyleMedium2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H116"/>
  <sheetViews>
    <sheetView tabSelected="1" zoomScaleNormal="100" workbookViewId="0">
      <selection activeCell="H81" sqref="H81"/>
    </sheetView>
  </sheetViews>
  <sheetFormatPr baseColWidth="10" defaultRowHeight="14.25"/>
  <cols>
    <col min="1" max="1" width="1.42578125" style="16" customWidth="1"/>
    <col min="2" max="2" width="37.28515625" style="16" customWidth="1"/>
    <col min="3" max="3" width="35.7109375" style="16" customWidth="1"/>
    <col min="4" max="4" width="8" style="16" customWidth="1"/>
    <col min="5" max="6" width="11.42578125" style="16"/>
    <col min="7" max="7" width="11.85546875" style="16" customWidth="1"/>
    <col min="8" max="8" width="29" style="16" customWidth="1"/>
    <col min="9" max="16384" width="11.42578125" style="16"/>
  </cols>
  <sheetData>
    <row r="1" spans="2:8" ht="20.25">
      <c r="B1" s="15" t="s">
        <v>166</v>
      </c>
    </row>
    <row r="2" spans="2:8" ht="7.5" customHeight="1" thickBot="1"/>
    <row r="3" spans="2:8" s="4" customFormat="1" ht="12.75" customHeight="1">
      <c r="B3" s="21" t="s">
        <v>167</v>
      </c>
      <c r="C3" s="313"/>
      <c r="H3" s="409" t="s">
        <v>177</v>
      </c>
    </row>
    <row r="4" spans="2:8" s="4" customFormat="1" ht="12.75" customHeight="1">
      <c r="B4" s="22" t="s">
        <v>15</v>
      </c>
      <c r="C4" s="383"/>
      <c r="H4" s="411" t="s">
        <v>175</v>
      </c>
    </row>
    <row r="5" spans="2:8" s="4" customFormat="1" ht="12.75" customHeight="1">
      <c r="B5" s="22" t="s">
        <v>16</v>
      </c>
      <c r="C5" s="383"/>
    </row>
    <row r="6" spans="2:8" s="4" customFormat="1" ht="12.75" customHeight="1">
      <c r="B6" s="22" t="s">
        <v>7</v>
      </c>
      <c r="C6" s="383"/>
      <c r="H6" s="410" t="s">
        <v>178</v>
      </c>
    </row>
    <row r="7" spans="2:8" s="4" customFormat="1" ht="12.75" customHeight="1" thickBot="1">
      <c r="B7" s="23" t="s">
        <v>43</v>
      </c>
      <c r="C7" s="384"/>
      <c r="H7" s="411" t="s">
        <v>176</v>
      </c>
    </row>
    <row r="8" spans="2:8" s="4" customFormat="1" ht="12.75" customHeight="1"/>
    <row r="9" spans="2:8" s="9" customFormat="1" ht="12.75" customHeight="1">
      <c r="B9" s="134" t="s">
        <v>31</v>
      </c>
    </row>
    <row r="10" spans="2:8" s="4" customFormat="1" ht="12.75" customHeight="1" thickBot="1"/>
    <row r="11" spans="2:8" s="4" customFormat="1" ht="12.75" customHeight="1">
      <c r="B11" s="31" t="s">
        <v>38</v>
      </c>
      <c r="C11" s="385"/>
    </row>
    <row r="12" spans="2:8" s="4" customFormat="1" ht="12.75" customHeight="1">
      <c r="B12" s="45" t="s">
        <v>56</v>
      </c>
      <c r="C12" s="314"/>
    </row>
    <row r="13" spans="2:8" s="4" customFormat="1" ht="12.75" customHeight="1">
      <c r="B13" s="45" t="s">
        <v>46</v>
      </c>
      <c r="C13" s="314" t="s">
        <v>49</v>
      </c>
    </row>
    <row r="14" spans="2:8" s="4" customFormat="1" ht="12.75" customHeight="1">
      <c r="B14" s="43" t="s">
        <v>46</v>
      </c>
      <c r="C14" s="315" t="s">
        <v>45</v>
      </c>
    </row>
    <row r="15" spans="2:8" s="4" customFormat="1" ht="12.75" customHeight="1">
      <c r="B15" s="44" t="s">
        <v>48</v>
      </c>
      <c r="C15" s="316">
        <v>0.5</v>
      </c>
      <c r="H15" s="61"/>
    </row>
    <row r="16" spans="2:8" s="4" customFormat="1" ht="12.75" customHeight="1" thickBot="1">
      <c r="B16" s="32" t="s">
        <v>47</v>
      </c>
      <c r="C16" s="317"/>
    </row>
    <row r="17" spans="2:8" s="4" customFormat="1" ht="12.75" customHeight="1" thickBot="1"/>
    <row r="18" spans="2:8" s="4" customFormat="1" ht="12.75" customHeight="1">
      <c r="B18" s="24" t="s">
        <v>82</v>
      </c>
      <c r="C18" s="25" t="s">
        <v>7</v>
      </c>
      <c r="D18" s="25" t="s">
        <v>8</v>
      </c>
      <c r="E18" s="25" t="s">
        <v>9</v>
      </c>
      <c r="F18" s="46" t="s">
        <v>78</v>
      </c>
      <c r="G18" s="26" t="str">
        <f>IF(C13=Hauptabrechnung!AI20,"NST","GVE")</f>
        <v>NST</v>
      </c>
      <c r="H18" s="9"/>
    </row>
    <row r="19" spans="2:8" s="4" customFormat="1" ht="12.75" customHeight="1">
      <c r="B19" s="318"/>
      <c r="C19" s="319"/>
      <c r="D19" s="319"/>
      <c r="E19" s="319"/>
      <c r="F19" s="320"/>
      <c r="G19" s="321"/>
      <c r="H19" s="61"/>
    </row>
    <row r="20" spans="2:8" s="4" customFormat="1" ht="12.75" customHeight="1">
      <c r="B20" s="318"/>
      <c r="C20" s="319"/>
      <c r="D20" s="319"/>
      <c r="E20" s="319"/>
      <c r="F20" s="320"/>
      <c r="G20" s="321"/>
    </row>
    <row r="21" spans="2:8" s="4" customFormat="1" ht="12.75" customHeight="1">
      <c r="B21" s="318"/>
      <c r="C21" s="319"/>
      <c r="D21" s="319"/>
      <c r="E21" s="319"/>
      <c r="F21" s="320"/>
      <c r="G21" s="321"/>
    </row>
    <row r="22" spans="2:8" s="4" customFormat="1" ht="12.75" customHeight="1">
      <c r="B22" s="318"/>
      <c r="C22" s="319"/>
      <c r="D22" s="319"/>
      <c r="E22" s="319"/>
      <c r="F22" s="320"/>
      <c r="G22" s="321"/>
    </row>
    <row r="23" spans="2:8" s="4" customFormat="1" ht="12.75" customHeight="1">
      <c r="B23" s="318"/>
      <c r="C23" s="319"/>
      <c r="D23" s="319"/>
      <c r="E23" s="319"/>
      <c r="F23" s="320"/>
      <c r="G23" s="321"/>
    </row>
    <row r="24" spans="2:8" s="4" customFormat="1" ht="12.75" customHeight="1">
      <c r="B24" s="318"/>
      <c r="C24" s="319"/>
      <c r="D24" s="319"/>
      <c r="E24" s="319"/>
      <c r="F24" s="320"/>
      <c r="G24" s="321"/>
    </row>
    <row r="25" spans="2:8" s="4" customFormat="1" ht="12.75" customHeight="1">
      <c r="B25" s="318"/>
      <c r="C25" s="319"/>
      <c r="D25" s="319"/>
      <c r="E25" s="319"/>
      <c r="F25" s="320"/>
      <c r="G25" s="321"/>
    </row>
    <row r="26" spans="2:8" s="4" customFormat="1" ht="12.75" customHeight="1">
      <c r="B26" s="318"/>
      <c r="C26" s="319"/>
      <c r="D26" s="319"/>
      <c r="E26" s="319"/>
      <c r="F26" s="320"/>
      <c r="G26" s="321"/>
    </row>
    <row r="27" spans="2:8" s="4" customFormat="1" ht="12.75" customHeight="1">
      <c r="B27" s="318"/>
      <c r="C27" s="319"/>
      <c r="D27" s="319"/>
      <c r="E27" s="319"/>
      <c r="F27" s="320"/>
      <c r="G27" s="321"/>
    </row>
    <row r="28" spans="2:8" s="4" customFormat="1" ht="12.75" customHeight="1">
      <c r="B28" s="318"/>
      <c r="C28" s="319"/>
      <c r="D28" s="319"/>
      <c r="E28" s="319"/>
      <c r="F28" s="320"/>
      <c r="G28" s="321"/>
    </row>
    <row r="29" spans="2:8" s="4" customFormat="1" ht="12.75" customHeight="1">
      <c r="B29" s="318"/>
      <c r="C29" s="319"/>
      <c r="D29" s="319"/>
      <c r="E29" s="319"/>
      <c r="F29" s="320"/>
      <c r="G29" s="321"/>
    </row>
    <row r="30" spans="2:8" s="4" customFormat="1" ht="12.75" customHeight="1">
      <c r="B30" s="318"/>
      <c r="C30" s="319"/>
      <c r="D30" s="319"/>
      <c r="E30" s="319"/>
      <c r="F30" s="320"/>
      <c r="G30" s="321"/>
    </row>
    <row r="31" spans="2:8" s="4" customFormat="1" ht="12.75" customHeight="1">
      <c r="B31" s="318"/>
      <c r="C31" s="319"/>
      <c r="D31" s="319"/>
      <c r="E31" s="319"/>
      <c r="F31" s="320"/>
      <c r="G31" s="321"/>
    </row>
    <row r="32" spans="2:8" s="4" customFormat="1" ht="12.75" customHeight="1">
      <c r="B32" s="318"/>
      <c r="C32" s="319"/>
      <c r="D32" s="319"/>
      <c r="E32" s="319"/>
      <c r="F32" s="320"/>
      <c r="G32" s="321"/>
    </row>
    <row r="33" spans="2:7" s="4" customFormat="1" ht="12.75" customHeight="1">
      <c r="B33" s="318"/>
      <c r="C33" s="319"/>
      <c r="D33" s="319"/>
      <c r="E33" s="319"/>
      <c r="F33" s="320"/>
      <c r="G33" s="321"/>
    </row>
    <row r="34" spans="2:7" s="4" customFormat="1" ht="12.75" customHeight="1">
      <c r="B34" s="318"/>
      <c r="C34" s="319"/>
      <c r="D34" s="319"/>
      <c r="E34" s="319"/>
      <c r="F34" s="320"/>
      <c r="G34" s="321"/>
    </row>
    <row r="35" spans="2:7" s="4" customFormat="1" ht="12.75" customHeight="1">
      <c r="B35" s="318"/>
      <c r="C35" s="319"/>
      <c r="D35" s="319"/>
      <c r="E35" s="319"/>
      <c r="F35" s="320"/>
      <c r="G35" s="321"/>
    </row>
    <row r="36" spans="2:7" s="4" customFormat="1" ht="12.75" customHeight="1">
      <c r="B36" s="318"/>
      <c r="C36" s="319"/>
      <c r="D36" s="319"/>
      <c r="E36" s="319"/>
      <c r="F36" s="320"/>
      <c r="G36" s="321"/>
    </row>
    <row r="37" spans="2:7" s="4" customFormat="1" ht="12.75" customHeight="1">
      <c r="B37" s="318"/>
      <c r="C37" s="319"/>
      <c r="D37" s="319"/>
      <c r="E37" s="319"/>
      <c r="F37" s="320"/>
      <c r="G37" s="321"/>
    </row>
    <row r="38" spans="2:7" s="4" customFormat="1" ht="12.75" customHeight="1" thickBot="1">
      <c r="B38" s="322"/>
      <c r="C38" s="323"/>
      <c r="D38" s="323"/>
      <c r="E38" s="323"/>
      <c r="F38" s="324"/>
      <c r="G38" s="325"/>
    </row>
    <row r="39" spans="2:7" s="4" customFormat="1" ht="12.75" customHeight="1" thickBot="1">
      <c r="E39" s="27" t="s">
        <v>10</v>
      </c>
      <c r="F39" s="60"/>
      <c r="G39" s="128">
        <f>SUM(G19:G38)</f>
        <v>0</v>
      </c>
    </row>
    <row r="40" spans="2:7" s="4" customFormat="1" ht="12.75" customHeight="1">
      <c r="E40" s="5"/>
      <c r="F40" s="5"/>
      <c r="G40" s="30"/>
    </row>
    <row r="41" spans="2:7" s="4" customFormat="1" ht="12.75" customHeight="1">
      <c r="B41" s="134" t="s">
        <v>4</v>
      </c>
    </row>
    <row r="42" spans="2:7" s="4" customFormat="1" ht="12.75" customHeight="1" thickBot="1"/>
    <row r="43" spans="2:7" s="4" customFormat="1" ht="12.75" customHeight="1">
      <c r="B43" s="31" t="s">
        <v>5</v>
      </c>
      <c r="C43" s="386"/>
    </row>
    <row r="44" spans="2:7" s="4" customFormat="1" ht="12.75" customHeight="1">
      <c r="B44" s="45" t="s">
        <v>51</v>
      </c>
      <c r="C44" s="387"/>
    </row>
    <row r="45" spans="2:7" s="4" customFormat="1" ht="12.75" customHeight="1">
      <c r="B45" s="45" t="s">
        <v>56</v>
      </c>
      <c r="C45" s="326"/>
    </row>
    <row r="46" spans="2:7" s="4" customFormat="1" ht="12.75" customHeight="1">
      <c r="B46" s="45" t="s">
        <v>46</v>
      </c>
      <c r="C46" s="314" t="str">
        <f>C13</f>
        <v>pro NST</v>
      </c>
    </row>
    <row r="47" spans="2:7" s="4" customFormat="1" ht="12.75" customHeight="1">
      <c r="B47" s="43" t="s">
        <v>46</v>
      </c>
      <c r="C47" s="327" t="s">
        <v>45</v>
      </c>
    </row>
    <row r="48" spans="2:7" s="4" customFormat="1" ht="12.75" customHeight="1" thickBot="1">
      <c r="B48" s="32" t="s">
        <v>47</v>
      </c>
      <c r="C48" s="328">
        <v>10</v>
      </c>
    </row>
    <row r="49" spans="2:7" s="4" customFormat="1" ht="12.75" customHeight="1" thickBot="1"/>
    <row r="50" spans="2:7" s="4" customFormat="1" ht="12.75" customHeight="1">
      <c r="B50" s="24" t="s">
        <v>6</v>
      </c>
      <c r="C50" s="25" t="s">
        <v>7</v>
      </c>
      <c r="D50" s="25" t="s">
        <v>8</v>
      </c>
      <c r="E50" s="25" t="s">
        <v>9</v>
      </c>
      <c r="F50" s="46" t="s">
        <v>78</v>
      </c>
      <c r="G50" s="26" t="str">
        <f>IF(C46=Hauptabrechnung!AI20,"NST","GVE")</f>
        <v>NST</v>
      </c>
    </row>
    <row r="51" spans="2:7" s="4" customFormat="1" ht="12.75" customHeight="1">
      <c r="B51" s="318"/>
      <c r="C51" s="319"/>
      <c r="D51" s="319"/>
      <c r="E51" s="319"/>
      <c r="F51" s="320"/>
      <c r="G51" s="321"/>
    </row>
    <row r="52" spans="2:7" s="4" customFormat="1" ht="12.75" customHeight="1">
      <c r="B52" s="318"/>
      <c r="C52" s="319"/>
      <c r="D52" s="319"/>
      <c r="E52" s="319"/>
      <c r="F52" s="320"/>
      <c r="G52" s="321"/>
    </row>
    <row r="53" spans="2:7" s="4" customFormat="1" ht="12.75" customHeight="1">
      <c r="B53" s="318"/>
      <c r="C53" s="319"/>
      <c r="D53" s="319"/>
      <c r="E53" s="319"/>
      <c r="F53" s="320"/>
      <c r="G53" s="329"/>
    </row>
    <row r="54" spans="2:7" s="4" customFormat="1" ht="12.75" customHeight="1">
      <c r="B54" s="318"/>
      <c r="C54" s="319"/>
      <c r="D54" s="319"/>
      <c r="E54" s="319"/>
      <c r="F54" s="320"/>
      <c r="G54" s="329"/>
    </row>
    <row r="55" spans="2:7" s="4" customFormat="1" ht="12.75" customHeight="1">
      <c r="B55" s="318"/>
      <c r="C55" s="319"/>
      <c r="D55" s="319"/>
      <c r="E55" s="319"/>
      <c r="F55" s="320"/>
      <c r="G55" s="329"/>
    </row>
    <row r="56" spans="2:7" s="4" customFormat="1" ht="12.75" customHeight="1">
      <c r="B56" s="318"/>
      <c r="C56" s="319"/>
      <c r="D56" s="319"/>
      <c r="E56" s="319"/>
      <c r="F56" s="320"/>
      <c r="G56" s="329"/>
    </row>
    <row r="57" spans="2:7" s="4" customFormat="1" ht="12.75" customHeight="1">
      <c r="B57" s="318"/>
      <c r="C57" s="319"/>
      <c r="D57" s="319"/>
      <c r="E57" s="319"/>
      <c r="F57" s="320"/>
      <c r="G57" s="329"/>
    </row>
    <row r="58" spans="2:7" s="4" customFormat="1" ht="12.75" customHeight="1">
      <c r="B58" s="318"/>
      <c r="C58" s="319"/>
      <c r="D58" s="319"/>
      <c r="E58" s="319"/>
      <c r="F58" s="320"/>
      <c r="G58" s="329"/>
    </row>
    <row r="59" spans="2:7" s="4" customFormat="1" ht="12.75" customHeight="1">
      <c r="B59" s="318"/>
      <c r="C59" s="319"/>
      <c r="D59" s="319"/>
      <c r="E59" s="319"/>
      <c r="F59" s="320"/>
      <c r="G59" s="329"/>
    </row>
    <row r="60" spans="2:7" s="4" customFormat="1" ht="12.75" customHeight="1">
      <c r="B60" s="318"/>
      <c r="C60" s="319"/>
      <c r="D60" s="319"/>
      <c r="E60" s="319"/>
      <c r="F60" s="320"/>
      <c r="G60" s="329"/>
    </row>
    <row r="61" spans="2:7" s="4" customFormat="1" ht="12.75" customHeight="1">
      <c r="B61" s="318"/>
      <c r="C61" s="319"/>
      <c r="D61" s="319"/>
      <c r="E61" s="319"/>
      <c r="F61" s="320"/>
      <c r="G61" s="329"/>
    </row>
    <row r="62" spans="2:7" s="4" customFormat="1" ht="12.75" customHeight="1">
      <c r="B62" s="318"/>
      <c r="C62" s="319"/>
      <c r="D62" s="319"/>
      <c r="E62" s="319"/>
      <c r="F62" s="320"/>
      <c r="G62" s="329"/>
    </row>
    <row r="63" spans="2:7" s="4" customFormat="1" ht="12.75" customHeight="1">
      <c r="B63" s="318"/>
      <c r="C63" s="319"/>
      <c r="D63" s="319"/>
      <c r="E63" s="319"/>
      <c r="F63" s="320"/>
      <c r="G63" s="329"/>
    </row>
    <row r="64" spans="2:7" s="4" customFormat="1" ht="12.75" customHeight="1">
      <c r="B64" s="318"/>
      <c r="C64" s="319"/>
      <c r="D64" s="319"/>
      <c r="E64" s="319"/>
      <c r="F64" s="320"/>
      <c r="G64" s="329"/>
    </row>
    <row r="65" spans="2:7" s="4" customFormat="1" ht="12.75" customHeight="1">
      <c r="B65" s="318"/>
      <c r="C65" s="319"/>
      <c r="D65" s="319"/>
      <c r="E65" s="319"/>
      <c r="F65" s="320"/>
      <c r="G65" s="329"/>
    </row>
    <row r="66" spans="2:7" s="4" customFormat="1" ht="12.75" customHeight="1">
      <c r="B66" s="318"/>
      <c r="C66" s="319"/>
      <c r="D66" s="319"/>
      <c r="E66" s="319"/>
      <c r="F66" s="320"/>
      <c r="G66" s="329"/>
    </row>
    <row r="67" spans="2:7" s="4" customFormat="1" ht="12.75" customHeight="1">
      <c r="B67" s="318"/>
      <c r="C67" s="319"/>
      <c r="D67" s="319"/>
      <c r="E67" s="319"/>
      <c r="F67" s="320"/>
      <c r="G67" s="329"/>
    </row>
    <row r="68" spans="2:7" s="4" customFormat="1" ht="12.75" customHeight="1">
      <c r="B68" s="318"/>
      <c r="C68" s="319"/>
      <c r="D68" s="319"/>
      <c r="E68" s="319"/>
      <c r="F68" s="320"/>
      <c r="G68" s="329"/>
    </row>
    <row r="69" spans="2:7" s="4" customFormat="1" ht="12.75" customHeight="1">
      <c r="B69" s="318"/>
      <c r="C69" s="319"/>
      <c r="D69" s="319"/>
      <c r="E69" s="319"/>
      <c r="F69" s="320"/>
      <c r="G69" s="329"/>
    </row>
    <row r="70" spans="2:7" s="4" customFormat="1" ht="12.75" customHeight="1" thickBot="1">
      <c r="B70" s="322"/>
      <c r="C70" s="323"/>
      <c r="D70" s="323"/>
      <c r="E70" s="323"/>
      <c r="F70" s="324"/>
      <c r="G70" s="330"/>
    </row>
    <row r="71" spans="2:7" s="4" customFormat="1" ht="12.75" customHeight="1" thickBot="1">
      <c r="E71" s="27" t="s">
        <v>10</v>
      </c>
      <c r="F71" s="60"/>
      <c r="G71" s="29">
        <f>SUM(G51:G70)</f>
        <v>0</v>
      </c>
    </row>
    <row r="72" spans="2:7" s="4" customFormat="1" ht="12.75" customHeight="1">
      <c r="E72" s="5"/>
      <c r="F72" s="5"/>
      <c r="G72" s="30"/>
    </row>
    <row r="73" spans="2:7" s="4" customFormat="1" ht="12.75" customHeight="1">
      <c r="E73" s="5"/>
      <c r="F73" s="5"/>
      <c r="G73" s="30"/>
    </row>
    <row r="74" spans="2:7" s="4" customFormat="1" ht="12.75" customHeight="1">
      <c r="E74" s="5"/>
      <c r="F74" s="5"/>
      <c r="G74" s="30"/>
    </row>
    <row r="75" spans="2:7" s="4" customFormat="1" ht="12.75" customHeight="1">
      <c r="E75" s="5"/>
      <c r="F75" s="5"/>
      <c r="G75" s="30"/>
    </row>
    <row r="76" spans="2:7" s="4" customFormat="1" ht="12.75" customHeight="1">
      <c r="E76" s="5"/>
      <c r="F76" s="5"/>
      <c r="G76" s="30"/>
    </row>
    <row r="77" spans="2:7" s="4" customFormat="1" ht="12.75" customHeight="1">
      <c r="E77" s="5"/>
      <c r="F77" s="5"/>
      <c r="G77" s="30"/>
    </row>
    <row r="78" spans="2:7" ht="12.75" customHeight="1"/>
    <row r="79" spans="2:7" ht="12.75" customHeight="1"/>
    <row r="80" spans="2:7" ht="12.75" customHeight="1">
      <c r="B80" s="134" t="s">
        <v>72</v>
      </c>
      <c r="C80" s="4"/>
      <c r="D80" s="4"/>
      <c r="E80" s="4"/>
      <c r="F80" s="4"/>
      <c r="G80" s="4"/>
    </row>
    <row r="81" spans="2:7" ht="12.75" customHeight="1" thickBot="1">
      <c r="B81" s="4"/>
      <c r="C81" s="4"/>
      <c r="D81" s="4"/>
      <c r="E81" s="4"/>
      <c r="F81" s="4"/>
      <c r="G81" s="4"/>
    </row>
    <row r="82" spans="2:7" ht="12.75" customHeight="1">
      <c r="B82" s="31" t="s">
        <v>172</v>
      </c>
      <c r="C82" s="386"/>
      <c r="D82" s="4"/>
      <c r="E82" s="4"/>
      <c r="F82" s="4"/>
      <c r="G82" s="4"/>
    </row>
    <row r="83" spans="2:7" ht="12.75" customHeight="1">
      <c r="B83" s="45" t="s">
        <v>51</v>
      </c>
      <c r="C83" s="387"/>
      <c r="D83" s="4"/>
      <c r="E83" s="4"/>
      <c r="F83" s="4"/>
      <c r="G83" s="4"/>
    </row>
    <row r="84" spans="2:7" ht="12.75" customHeight="1">
      <c r="B84" s="45" t="s">
        <v>56</v>
      </c>
      <c r="C84" s="326"/>
      <c r="D84" s="4"/>
      <c r="E84" s="4"/>
      <c r="F84" s="4"/>
      <c r="G84" s="4"/>
    </row>
    <row r="85" spans="2:7" ht="12.75" customHeight="1">
      <c r="B85" s="45" t="s">
        <v>46</v>
      </c>
      <c r="C85" s="314" t="str">
        <f>C13</f>
        <v>pro NST</v>
      </c>
      <c r="D85" s="4"/>
      <c r="E85" s="4"/>
      <c r="F85" s="4"/>
      <c r="G85" s="4"/>
    </row>
    <row r="86" spans="2:7" ht="12.75" customHeight="1">
      <c r="B86" s="43" t="s">
        <v>46</v>
      </c>
      <c r="C86" s="331" t="s">
        <v>44</v>
      </c>
      <c r="D86" s="4"/>
      <c r="E86" s="4"/>
      <c r="F86" s="4"/>
      <c r="G86" s="4"/>
    </row>
    <row r="87" spans="2:7" ht="12.75" customHeight="1" thickBot="1">
      <c r="B87" s="32" t="s">
        <v>47</v>
      </c>
      <c r="C87" s="328"/>
      <c r="D87" s="4"/>
      <c r="E87" s="4"/>
      <c r="F87" s="4"/>
      <c r="G87" s="4"/>
    </row>
    <row r="88" spans="2:7" ht="12.75" customHeight="1" thickBot="1">
      <c r="B88" s="4"/>
      <c r="C88" s="4"/>
      <c r="D88" s="4"/>
      <c r="E88" s="4"/>
      <c r="F88" s="4"/>
      <c r="G88" s="4"/>
    </row>
    <row r="89" spans="2:7" ht="12.75" customHeight="1">
      <c r="B89" s="24" t="s">
        <v>6</v>
      </c>
      <c r="C89" s="25" t="s">
        <v>7</v>
      </c>
      <c r="D89" s="25" t="s">
        <v>8</v>
      </c>
      <c r="E89" s="25" t="s">
        <v>9</v>
      </c>
      <c r="F89" s="46" t="s">
        <v>78</v>
      </c>
      <c r="G89" s="26" t="str">
        <f>IF(C85=Hauptabrechnung!AI20,"NST","GVE")</f>
        <v>NST</v>
      </c>
    </row>
    <row r="90" spans="2:7" ht="12.75" customHeight="1">
      <c r="B90" s="318"/>
      <c r="C90" s="319"/>
      <c r="D90" s="319"/>
      <c r="E90" s="319"/>
      <c r="F90" s="320"/>
      <c r="G90" s="321"/>
    </row>
    <row r="91" spans="2:7" ht="12.75" customHeight="1">
      <c r="B91" s="318"/>
      <c r="C91" s="319"/>
      <c r="D91" s="319"/>
      <c r="E91" s="319"/>
      <c r="F91" s="320"/>
      <c r="G91" s="321"/>
    </row>
    <row r="92" spans="2:7" ht="12.75" customHeight="1">
      <c r="B92" s="318"/>
      <c r="C92" s="319"/>
      <c r="D92" s="319"/>
      <c r="E92" s="319"/>
      <c r="F92" s="320"/>
      <c r="G92" s="329"/>
    </row>
    <row r="93" spans="2:7" ht="12.75" customHeight="1">
      <c r="B93" s="318"/>
      <c r="C93" s="319"/>
      <c r="D93" s="319"/>
      <c r="E93" s="319"/>
      <c r="F93" s="320"/>
      <c r="G93" s="329"/>
    </row>
    <row r="94" spans="2:7" ht="12.75" customHeight="1">
      <c r="B94" s="318"/>
      <c r="C94" s="319"/>
      <c r="D94" s="319"/>
      <c r="E94" s="319"/>
      <c r="F94" s="320"/>
      <c r="G94" s="329"/>
    </row>
    <row r="95" spans="2:7" ht="12.75" customHeight="1">
      <c r="B95" s="318"/>
      <c r="C95" s="319"/>
      <c r="D95" s="319"/>
      <c r="E95" s="319"/>
      <c r="F95" s="320"/>
      <c r="G95" s="329"/>
    </row>
    <row r="96" spans="2:7" ht="12.75" customHeight="1">
      <c r="B96" s="318"/>
      <c r="C96" s="319"/>
      <c r="D96" s="319"/>
      <c r="E96" s="319"/>
      <c r="F96" s="320"/>
      <c r="G96" s="329"/>
    </row>
    <row r="97" spans="2:7" ht="12.75" customHeight="1">
      <c r="B97" s="318"/>
      <c r="C97" s="319"/>
      <c r="D97" s="319"/>
      <c r="E97" s="319"/>
      <c r="F97" s="320"/>
      <c r="G97" s="329"/>
    </row>
    <row r="98" spans="2:7" ht="12.75" customHeight="1">
      <c r="B98" s="318"/>
      <c r="C98" s="319"/>
      <c r="D98" s="319"/>
      <c r="E98" s="319"/>
      <c r="F98" s="320"/>
      <c r="G98" s="329"/>
    </row>
    <row r="99" spans="2:7" ht="12.75" customHeight="1">
      <c r="B99" s="318"/>
      <c r="C99" s="319"/>
      <c r="D99" s="319"/>
      <c r="E99" s="319"/>
      <c r="F99" s="320"/>
      <c r="G99" s="329"/>
    </row>
    <row r="100" spans="2:7" ht="12.75" customHeight="1">
      <c r="B100" s="318"/>
      <c r="C100" s="319"/>
      <c r="D100" s="319"/>
      <c r="E100" s="319"/>
      <c r="F100" s="320"/>
      <c r="G100" s="329"/>
    </row>
    <row r="101" spans="2:7" ht="12.75" customHeight="1">
      <c r="B101" s="318"/>
      <c r="C101" s="319"/>
      <c r="D101" s="319"/>
      <c r="E101" s="319"/>
      <c r="F101" s="320"/>
      <c r="G101" s="329"/>
    </row>
    <row r="102" spans="2:7" ht="12.75" customHeight="1">
      <c r="B102" s="318"/>
      <c r="C102" s="319"/>
      <c r="D102" s="319"/>
      <c r="E102" s="319"/>
      <c r="F102" s="320"/>
      <c r="G102" s="329"/>
    </row>
    <row r="103" spans="2:7" ht="12.75" customHeight="1">
      <c r="B103" s="318"/>
      <c r="C103" s="319"/>
      <c r="D103" s="319"/>
      <c r="E103" s="319"/>
      <c r="F103" s="320"/>
      <c r="G103" s="329"/>
    </row>
    <row r="104" spans="2:7" ht="12.75" customHeight="1">
      <c r="B104" s="318"/>
      <c r="C104" s="319"/>
      <c r="D104" s="319"/>
      <c r="E104" s="319"/>
      <c r="F104" s="320"/>
      <c r="G104" s="329"/>
    </row>
    <row r="105" spans="2:7" ht="12.75" customHeight="1">
      <c r="B105" s="318"/>
      <c r="C105" s="319"/>
      <c r="D105" s="319"/>
      <c r="E105" s="319"/>
      <c r="F105" s="320"/>
      <c r="G105" s="329"/>
    </row>
    <row r="106" spans="2:7" ht="12.75" customHeight="1">
      <c r="B106" s="318"/>
      <c r="C106" s="319"/>
      <c r="D106" s="319"/>
      <c r="E106" s="319"/>
      <c r="F106" s="320"/>
      <c r="G106" s="329"/>
    </row>
    <row r="107" spans="2:7" ht="12.75" customHeight="1">
      <c r="B107" s="318"/>
      <c r="C107" s="319"/>
      <c r="D107" s="319"/>
      <c r="E107" s="319"/>
      <c r="F107" s="320"/>
      <c r="G107" s="329"/>
    </row>
    <row r="108" spans="2:7" ht="12.75" customHeight="1">
      <c r="B108" s="318"/>
      <c r="C108" s="319"/>
      <c r="D108" s="319"/>
      <c r="E108" s="319"/>
      <c r="F108" s="320"/>
      <c r="G108" s="329"/>
    </row>
    <row r="109" spans="2:7" ht="12.75" customHeight="1" thickBot="1">
      <c r="B109" s="322"/>
      <c r="C109" s="323"/>
      <c r="D109" s="323"/>
      <c r="E109" s="323"/>
      <c r="F109" s="324"/>
      <c r="G109" s="330"/>
    </row>
    <row r="110" spans="2:7" ht="12.75" customHeight="1" thickBot="1">
      <c r="B110" s="4"/>
      <c r="C110" s="4"/>
      <c r="D110" s="4"/>
      <c r="E110" s="27" t="s">
        <v>10</v>
      </c>
      <c r="F110" s="60"/>
      <c r="G110" s="29">
        <f>SUM(G90:G109)</f>
        <v>0</v>
      </c>
    </row>
    <row r="111" spans="2:7" ht="12.75" customHeight="1"/>
    <row r="112" spans="2:7" ht="12.75" customHeight="1"/>
    <row r="113" ht="12.75" customHeight="1"/>
    <row r="114" ht="12.75" customHeight="1"/>
    <row r="115" ht="12.75" customHeight="1"/>
    <row r="116" ht="12.75" customHeight="1"/>
  </sheetData>
  <sheetProtection password="8F79" sheet="1" objects="1" scenarios="1"/>
  <dataValidations count="2">
    <dataValidation type="list" allowBlank="1" showInputMessage="1" showErrorMessage="1" sqref="C14 C47 C86">
      <formula1>Abrechnungsvariante</formula1>
    </dataValidation>
    <dataValidation type="list" allowBlank="1" showInputMessage="1" showErrorMessage="1" sqref="C13">
      <formula1>Abrechnungsvariante1</formula1>
    </dataValidation>
  </dataValidations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90"/>
  <sheetViews>
    <sheetView zoomScaleNormal="100" workbookViewId="0">
      <selection activeCell="K49" sqref="K49"/>
    </sheetView>
  </sheetViews>
  <sheetFormatPr baseColWidth="10" defaultRowHeight="12.75"/>
  <cols>
    <col min="1" max="1" width="5" style="88" customWidth="1"/>
    <col min="2" max="2" width="10.5703125" style="88" customWidth="1"/>
    <col min="3" max="3" width="9" style="88" customWidth="1"/>
    <col min="4" max="5" width="9.140625" style="88" customWidth="1"/>
    <col min="6" max="6" width="8.5703125" style="88" customWidth="1"/>
    <col min="7" max="7" width="8.85546875" style="88" customWidth="1"/>
    <col min="8" max="8" width="11.140625" style="88" customWidth="1"/>
    <col min="9" max="9" width="15.140625" style="88" customWidth="1"/>
    <col min="10" max="16384" width="11.42578125" style="88"/>
  </cols>
  <sheetData>
    <row r="1" spans="1:9" ht="12.75" customHeight="1">
      <c r="I1" s="92"/>
    </row>
    <row r="2" spans="1:9" ht="12.75" customHeight="1">
      <c r="B2" s="5"/>
      <c r="C2" s="5"/>
      <c r="D2" s="92"/>
      <c r="E2" s="92"/>
      <c r="F2" s="92"/>
      <c r="G2" s="92"/>
      <c r="H2" s="93"/>
      <c r="I2" s="92"/>
    </row>
    <row r="3" spans="1:9" ht="12.75" customHeight="1">
      <c r="C3" s="94"/>
      <c r="D3" s="92"/>
      <c r="E3" s="92"/>
      <c r="F3" s="92"/>
      <c r="G3" s="92"/>
    </row>
    <row r="4" spans="1:9" ht="12.75" customHeight="1">
      <c r="C4" s="94"/>
      <c r="D4" s="92"/>
      <c r="E4" s="92"/>
      <c r="F4" s="92"/>
      <c r="G4" s="92"/>
    </row>
    <row r="5" spans="1:9" ht="12.75" customHeight="1">
      <c r="C5" s="92"/>
      <c r="D5" s="92"/>
      <c r="E5" s="92"/>
      <c r="F5" s="92"/>
      <c r="G5" s="92"/>
    </row>
    <row r="6" spans="1:9" ht="12.75" customHeight="1">
      <c r="A6" s="92"/>
      <c r="B6" s="92"/>
      <c r="C6" s="92"/>
      <c r="D6" s="92"/>
      <c r="E6" s="92"/>
      <c r="F6" s="92"/>
      <c r="G6" s="92"/>
      <c r="H6" s="93"/>
    </row>
    <row r="7" spans="1:9" ht="12.75" customHeight="1">
      <c r="A7" s="92"/>
      <c r="B7" s="92" t="str">
        <f>CONCATENATE("Alpgenossenschaft"," ",Übersicht!$C$4)</f>
        <v xml:space="preserve">Alpgenossenschaft </v>
      </c>
      <c r="C7" s="92"/>
      <c r="D7" s="92"/>
      <c r="E7" s="92"/>
      <c r="F7" s="92"/>
      <c r="G7" s="92"/>
      <c r="H7" s="93"/>
    </row>
    <row r="8" spans="1:9" ht="12.75" customHeight="1">
      <c r="A8" s="92"/>
      <c r="B8" s="95">
        <f>Übersicht!$C$5</f>
        <v>0</v>
      </c>
      <c r="C8" s="92"/>
      <c r="D8" s="92"/>
      <c r="E8" s="92"/>
      <c r="F8" s="92"/>
      <c r="H8" s="94">
        <f>Übersicht!$B19</f>
        <v>0</v>
      </c>
    </row>
    <row r="9" spans="1:9" ht="12.75" customHeight="1">
      <c r="A9" s="92"/>
      <c r="B9" s="94">
        <f>Übersicht!$C$6</f>
        <v>0</v>
      </c>
      <c r="C9" s="92"/>
      <c r="D9" s="92"/>
      <c r="E9" s="92"/>
      <c r="F9" s="92"/>
      <c r="H9" s="94">
        <f>Übersicht!$C19</f>
        <v>0</v>
      </c>
    </row>
    <row r="10" spans="1:9" ht="12.75" customHeight="1">
      <c r="A10" s="92"/>
      <c r="B10" s="94">
        <f>Übersicht!$C$7</f>
        <v>0</v>
      </c>
      <c r="C10" s="92"/>
      <c r="D10" s="92"/>
      <c r="E10" s="92"/>
      <c r="F10" s="92"/>
      <c r="H10" s="94" t="str">
        <f>CONCATENATE(Übersicht!$D19," ",Übersicht!$E19)</f>
        <v xml:space="preserve"> </v>
      </c>
    </row>
    <row r="11" spans="1:9" ht="12.75" customHeight="1">
      <c r="A11" s="92"/>
      <c r="B11" s="92"/>
      <c r="C11" s="92"/>
      <c r="D11" s="92"/>
      <c r="E11" s="92"/>
      <c r="F11" s="92"/>
      <c r="G11" s="92"/>
      <c r="H11" s="93"/>
    </row>
    <row r="12" spans="1:9" ht="12.75" customHeight="1">
      <c r="A12" s="5"/>
      <c r="B12" s="92"/>
      <c r="C12" s="92"/>
      <c r="D12" s="92"/>
      <c r="E12" s="92"/>
      <c r="F12" s="92"/>
      <c r="G12" s="92"/>
      <c r="H12" s="93"/>
    </row>
    <row r="13" spans="1:9" ht="12.75" customHeight="1">
      <c r="A13" s="5"/>
      <c r="B13" s="92"/>
      <c r="C13" s="92"/>
      <c r="D13" s="92"/>
      <c r="E13" s="92"/>
      <c r="F13" s="92"/>
      <c r="G13" s="92"/>
      <c r="H13" s="93"/>
    </row>
    <row r="14" spans="1:9" ht="12.75" customHeight="1">
      <c r="A14" s="5"/>
      <c r="B14" s="92"/>
      <c r="C14" s="92"/>
      <c r="D14" s="92"/>
      <c r="E14" s="92"/>
      <c r="F14" s="92"/>
      <c r="G14" s="92"/>
      <c r="H14" s="93"/>
    </row>
    <row r="15" spans="1:9" ht="12.75" customHeight="1">
      <c r="A15" s="5"/>
      <c r="B15" s="92"/>
      <c r="C15" s="92"/>
      <c r="D15" s="92"/>
      <c r="E15" s="92"/>
      <c r="F15" s="92"/>
      <c r="G15" s="92"/>
      <c r="H15" s="93"/>
    </row>
    <row r="16" spans="1:9" ht="12.75" customHeight="1">
      <c r="A16" s="5"/>
      <c r="B16" s="47" t="str">
        <f>CONCATENATE("Alprechnung"," ",Übersicht!$C$3)</f>
        <v xml:space="preserve">Alprechnung </v>
      </c>
      <c r="C16" s="47"/>
      <c r="D16" s="47"/>
      <c r="E16" s="47"/>
      <c r="F16" s="47"/>
      <c r="G16" s="47"/>
      <c r="H16" s="93"/>
    </row>
    <row r="17" spans="1:9" ht="12.75" customHeight="1">
      <c r="A17" s="5"/>
      <c r="B17" s="5">
        <f>Übersicht!$C$11</f>
        <v>0</v>
      </c>
      <c r="C17" s="5"/>
      <c r="D17" s="42"/>
      <c r="E17" s="42"/>
      <c r="F17" s="42"/>
      <c r="G17" s="42"/>
      <c r="H17" s="93"/>
    </row>
    <row r="18" spans="1:9" ht="12.75" customHeight="1" thickBot="1">
      <c r="A18" s="5"/>
      <c r="B18" s="5"/>
      <c r="C18" s="5"/>
      <c r="D18" s="42"/>
      <c r="E18" s="42"/>
      <c r="F18" s="42"/>
      <c r="G18" s="42"/>
      <c r="H18" s="93"/>
    </row>
    <row r="19" spans="1:9" ht="12.75" customHeight="1">
      <c r="A19" s="5"/>
      <c r="B19" s="117" t="s">
        <v>61</v>
      </c>
      <c r="C19" s="3"/>
      <c r="D19" s="51"/>
      <c r="E19" s="51"/>
      <c r="F19" s="51"/>
      <c r="G19" s="51"/>
      <c r="H19" s="96"/>
      <c r="I19" s="97"/>
    </row>
    <row r="20" spans="1:9" ht="12.75" customHeight="1">
      <c r="A20" s="5"/>
      <c r="B20" s="503" t="s">
        <v>42</v>
      </c>
      <c r="C20" s="504"/>
      <c r="D20" s="504"/>
      <c r="E20" s="504"/>
      <c r="F20" s="504"/>
      <c r="G20" s="72" t="s">
        <v>65</v>
      </c>
      <c r="H20" s="54" t="s">
        <v>66</v>
      </c>
      <c r="I20" s="98"/>
    </row>
    <row r="21" spans="1:9" ht="12.75" customHeight="1">
      <c r="B21" s="505" t="s">
        <v>52</v>
      </c>
      <c r="C21" s="506"/>
      <c r="D21" s="506"/>
      <c r="E21" s="506"/>
      <c r="F21" s="506"/>
      <c r="G21" s="110">
        <f>Übersicht!$G19</f>
        <v>0</v>
      </c>
      <c r="H21" s="99" t="str">
        <f>Übersicht!$G$18</f>
        <v>NST</v>
      </c>
      <c r="I21" s="98"/>
    </row>
    <row r="22" spans="1:9" ht="12.75" customHeight="1">
      <c r="B22" s="505" t="s">
        <v>170</v>
      </c>
      <c r="C22" s="506"/>
      <c r="D22" s="506"/>
      <c r="E22" s="506"/>
      <c r="F22" s="506"/>
      <c r="G22" s="100">
        <f>Produkte!$C22</f>
        <v>0</v>
      </c>
      <c r="H22" s="99" t="s">
        <v>67</v>
      </c>
      <c r="I22" s="98"/>
    </row>
    <row r="23" spans="1:9" ht="12.75" customHeight="1">
      <c r="A23" s="5"/>
      <c r="B23" s="52"/>
      <c r="C23" s="5"/>
      <c r="D23" s="42"/>
      <c r="E23" s="42"/>
      <c r="F23" s="42"/>
      <c r="G23" s="42"/>
      <c r="H23" s="93"/>
      <c r="I23" s="98"/>
    </row>
    <row r="24" spans="1:9" ht="12.75" customHeight="1">
      <c r="A24" s="5"/>
      <c r="B24" s="116" t="s">
        <v>154</v>
      </c>
      <c r="C24" s="5"/>
      <c r="D24" s="42"/>
      <c r="E24" s="42"/>
      <c r="F24" s="42"/>
      <c r="G24" s="42"/>
      <c r="H24" s="93"/>
      <c r="I24" s="98"/>
    </row>
    <row r="25" spans="1:9" ht="12.75" customHeight="1">
      <c r="A25" s="5"/>
      <c r="B25" s="73" t="s">
        <v>42</v>
      </c>
      <c r="C25" s="64"/>
      <c r="D25" s="64"/>
      <c r="E25" s="64"/>
      <c r="F25" s="64"/>
      <c r="G25" s="74"/>
      <c r="H25" s="53" t="s">
        <v>62</v>
      </c>
      <c r="I25" s="57" t="s">
        <v>53</v>
      </c>
    </row>
    <row r="26" spans="1:9" ht="12.75" customHeight="1">
      <c r="A26" s="5"/>
      <c r="B26" s="101" t="str">
        <f>Privat!$J$55</f>
        <v/>
      </c>
      <c r="C26" s="102"/>
      <c r="D26" s="102"/>
      <c r="E26" s="102"/>
      <c r="F26" s="102"/>
      <c r="G26" s="103"/>
      <c r="H26" s="104" t="e">
        <f>-1*Privat!$K$55/Übersicht!$G$39</f>
        <v>#DIV/0!</v>
      </c>
      <c r="I26" s="105" t="e">
        <f>G21*H26</f>
        <v>#DIV/0!</v>
      </c>
    </row>
    <row r="27" spans="1:9" ht="12.75" customHeight="1">
      <c r="A27" s="5"/>
      <c r="B27" s="101" t="str">
        <f>Privat!$J$56</f>
        <v/>
      </c>
      <c r="C27" s="102"/>
      <c r="D27" s="102"/>
      <c r="E27" s="102"/>
      <c r="F27" s="102"/>
      <c r="G27" s="103"/>
      <c r="H27" s="104" t="e">
        <f>-1*Privat!$K$56/Übersicht!$G$39</f>
        <v>#DIV/0!</v>
      </c>
      <c r="I27" s="105" t="e">
        <f>G21*H27</f>
        <v>#DIV/0!</v>
      </c>
    </row>
    <row r="28" spans="1:9" ht="12.75" customHeight="1">
      <c r="A28" s="5"/>
      <c r="B28" s="101" t="str">
        <f>Privat!$J$57</f>
        <v/>
      </c>
      <c r="C28" s="102"/>
      <c r="D28" s="102"/>
      <c r="E28" s="102"/>
      <c r="F28" s="102"/>
      <c r="G28" s="103"/>
      <c r="H28" s="104" t="e">
        <f>-1*Privat!$K$57/Produkte!$C$42</f>
        <v>#DIV/0!</v>
      </c>
      <c r="I28" s="105" t="e">
        <f>H28*G22</f>
        <v>#DIV/0!</v>
      </c>
    </row>
    <row r="29" spans="1:9" ht="12.75" customHeight="1">
      <c r="A29" s="5"/>
      <c r="B29" s="101" t="s">
        <v>60</v>
      </c>
      <c r="C29" s="102"/>
      <c r="D29" s="102"/>
      <c r="E29" s="102"/>
      <c r="F29" s="102"/>
      <c r="G29" s="103"/>
      <c r="H29" s="106">
        <f>-1*Übersicht!$C$12</f>
        <v>0</v>
      </c>
      <c r="I29" s="105">
        <f>H29*G21</f>
        <v>0</v>
      </c>
    </row>
    <row r="30" spans="1:9" ht="12.75" customHeight="1">
      <c r="B30" s="490" t="s">
        <v>10</v>
      </c>
      <c r="C30" s="491"/>
      <c r="D30" s="491"/>
      <c r="E30" s="491"/>
      <c r="F30" s="491"/>
      <c r="G30" s="491"/>
      <c r="H30" s="492"/>
      <c r="I30" s="85" t="e">
        <f>SUM(I26:I28)</f>
        <v>#DIV/0!</v>
      </c>
    </row>
    <row r="31" spans="1:9" ht="12.75" customHeight="1">
      <c r="A31" s="5"/>
      <c r="B31" s="116" t="s">
        <v>155</v>
      </c>
      <c r="C31" s="5"/>
      <c r="D31" s="92"/>
      <c r="E31" s="92"/>
      <c r="F31" s="92"/>
      <c r="G31" s="92"/>
      <c r="H31" s="107"/>
      <c r="I31" s="108"/>
    </row>
    <row r="32" spans="1:9" ht="12.75" customHeight="1">
      <c r="A32" s="5"/>
      <c r="B32" s="73" t="s">
        <v>42</v>
      </c>
      <c r="C32" s="64"/>
      <c r="D32" s="64"/>
      <c r="E32" s="64"/>
      <c r="F32" s="64"/>
      <c r="G32" s="74"/>
      <c r="H32" s="55" t="s">
        <v>62</v>
      </c>
      <c r="I32" s="57" t="s">
        <v>53</v>
      </c>
    </row>
    <row r="33" spans="1:9" ht="12.75" customHeight="1">
      <c r="A33" s="5"/>
      <c r="B33" s="101" t="str">
        <f>IF(Hauptabrechnung!$Q$7&lt;&gt;0,"Variable Sömmerungskosten","Fixe Sömmerungskosten")</f>
        <v>Fixe Sömmerungskosten</v>
      </c>
      <c r="C33" s="102"/>
      <c r="D33" s="102"/>
      <c r="E33" s="102"/>
      <c r="F33" s="102"/>
      <c r="G33" s="103"/>
      <c r="H33" s="104">
        <f>IF(Hauptabrechnung!$Q$7&lt;&gt;0,Hauptabrechnung!$Q$7,Übersicht!$C$16)</f>
        <v>0</v>
      </c>
      <c r="I33" s="105" t="str">
        <f>IF(H33&lt;&gt;0,H33*G21,"")</f>
        <v/>
      </c>
    </row>
    <row r="34" spans="1:9" ht="12.75" customHeight="1">
      <c r="A34" s="5"/>
      <c r="B34" s="101" t="e">
        <f>IF(Hauptabrechnung!$Q$10&lt;&gt;0,"Verrechnung über Milch",IF(Hauptabrechnung!$Q$8&lt;&gt;0,Hauptabrechnung!$P$8,""))</f>
        <v>#DIV/0!</v>
      </c>
      <c r="C34" s="102"/>
      <c r="D34" s="102"/>
      <c r="E34" s="102"/>
      <c r="F34" s="102"/>
      <c r="G34" s="103"/>
      <c r="H34" s="104" t="e">
        <f>IF(Hauptabrechnung!$Q$10&lt;&gt;0,Hauptabrechnung!$Q$10,IF(Hauptabrechnung!$Q$8&lt;&gt;0,-Hauptabrechnung!$Q$8,""))</f>
        <v>#DIV/0!</v>
      </c>
      <c r="I34" s="105" t="e">
        <f>IF(H34="","",H34*G22)</f>
        <v>#DIV/0!</v>
      </c>
    </row>
    <row r="35" spans="1:9" ht="12.75" customHeight="1">
      <c r="A35" s="5"/>
      <c r="B35" s="490" t="s">
        <v>10</v>
      </c>
      <c r="C35" s="491"/>
      <c r="D35" s="491"/>
      <c r="E35" s="491"/>
      <c r="F35" s="491"/>
      <c r="G35" s="491"/>
      <c r="H35" s="492"/>
      <c r="I35" s="85" t="e">
        <f>SUM(I33:I34)</f>
        <v>#DIV/0!</v>
      </c>
    </row>
    <row r="36" spans="1:9" ht="12.75" customHeight="1">
      <c r="B36" s="116" t="s">
        <v>57</v>
      </c>
      <c r="C36" s="5"/>
      <c r="D36" s="92"/>
      <c r="E36" s="92"/>
      <c r="F36" s="92"/>
      <c r="G36" s="92"/>
      <c r="H36" s="92"/>
      <c r="I36" s="98"/>
    </row>
    <row r="37" spans="1:9" ht="12.75" customHeight="1">
      <c r="B37" s="56" t="s">
        <v>63</v>
      </c>
      <c r="C37" s="63" t="s">
        <v>97</v>
      </c>
      <c r="D37" s="53" t="s">
        <v>91</v>
      </c>
      <c r="E37" s="53" t="s">
        <v>92</v>
      </c>
      <c r="F37" s="53" t="s">
        <v>98</v>
      </c>
      <c r="G37" s="53" t="s">
        <v>28</v>
      </c>
      <c r="H37" s="53" t="s">
        <v>58</v>
      </c>
      <c r="I37" s="57" t="s">
        <v>53</v>
      </c>
    </row>
    <row r="38" spans="1:9" ht="12.75" customHeight="1">
      <c r="B38" s="109" t="str">
        <f>Produkte!$A$12</f>
        <v xml:space="preserve">Alpkäse </v>
      </c>
      <c r="C38" s="126" t="e">
        <f>IF(Produkte!$H22&gt;0,Produkte!$H22,0)</f>
        <v>#DIV/0!</v>
      </c>
      <c r="D38" s="110">
        <f>Produkte!$B48</f>
        <v>0</v>
      </c>
      <c r="E38" s="110">
        <f>Produkte!$C48</f>
        <v>0</v>
      </c>
      <c r="F38" s="110">
        <f>Produkte!$D48</f>
        <v>0</v>
      </c>
      <c r="G38" s="110" t="e">
        <f t="shared" ref="G38:G42" si="0">SUM(D38:F38)-C38</f>
        <v>#DIV/0!</v>
      </c>
      <c r="H38" s="111">
        <f>Produkte!$E$44</f>
        <v>16</v>
      </c>
      <c r="I38" s="112" t="e">
        <f t="shared" ref="I38:I42" si="1">G38*H38</f>
        <v>#DIV/0!</v>
      </c>
    </row>
    <row r="39" spans="1:9" ht="12.75" customHeight="1">
      <c r="B39" s="109" t="str">
        <f>Produkte!$A$13</f>
        <v>Alpbutter</v>
      </c>
      <c r="C39" s="126" t="e">
        <f>Produkte!$I22</f>
        <v>#DIV/0!</v>
      </c>
      <c r="D39" s="110">
        <f>Produkte!$G48</f>
        <v>0</v>
      </c>
      <c r="E39" s="110">
        <f>Produkte!$H48</f>
        <v>0</v>
      </c>
      <c r="F39" s="110">
        <f>Produkte!$I48</f>
        <v>0</v>
      </c>
      <c r="G39" s="110" t="e">
        <f t="shared" si="0"/>
        <v>#DIV/0!</v>
      </c>
      <c r="H39" s="111">
        <f>Produkte!$J$44</f>
        <v>16</v>
      </c>
      <c r="I39" s="112" t="e">
        <f t="shared" si="1"/>
        <v>#DIV/0!</v>
      </c>
    </row>
    <row r="40" spans="1:9" ht="12.75" customHeight="1">
      <c r="B40" s="109" t="str">
        <f>Produkte!$A$14</f>
        <v>Milch</v>
      </c>
      <c r="C40" s="126" t="e">
        <f>Produkte!$J22</f>
        <v>#DIV/0!</v>
      </c>
      <c r="D40" s="110">
        <f>Produkte!$L48</f>
        <v>0</v>
      </c>
      <c r="E40" s="110">
        <f>Produkte!$M48</f>
        <v>0</v>
      </c>
      <c r="F40" s="110">
        <f>Produkte!$N48</f>
        <v>0</v>
      </c>
      <c r="G40" s="110" t="e">
        <f t="shared" si="0"/>
        <v>#DIV/0!</v>
      </c>
      <c r="H40" s="111">
        <f>Produkte!$O$44</f>
        <v>0</v>
      </c>
      <c r="I40" s="112" t="e">
        <f t="shared" si="1"/>
        <v>#DIV/0!</v>
      </c>
    </row>
    <row r="41" spans="1:9" ht="12.75" customHeight="1">
      <c r="B41" s="109">
        <f>Produkte!$A$15</f>
        <v>0</v>
      </c>
      <c r="C41" s="126" t="e">
        <f>Produkte!$K22</f>
        <v>#DIV/0!</v>
      </c>
      <c r="D41" s="126">
        <f>Produkte!$B94</f>
        <v>0</v>
      </c>
      <c r="E41" s="126">
        <f>Produkte!$C94</f>
        <v>0</v>
      </c>
      <c r="F41" s="126">
        <f>Produkte!$D94</f>
        <v>0</v>
      </c>
      <c r="G41" s="110" t="e">
        <f t="shared" si="0"/>
        <v>#DIV/0!</v>
      </c>
      <c r="H41" s="111">
        <f>Produkte!$E$90</f>
        <v>0</v>
      </c>
      <c r="I41" s="112" t="e">
        <f t="shared" si="1"/>
        <v>#DIV/0!</v>
      </c>
    </row>
    <row r="42" spans="1:9" ht="12.75" customHeight="1">
      <c r="B42" s="109">
        <f>Produkte!$A$16</f>
        <v>0</v>
      </c>
      <c r="C42" s="126" t="e">
        <f>Produkte!$L22</f>
        <v>#DIV/0!</v>
      </c>
      <c r="D42" s="126">
        <f>Produkte!$G93</f>
        <v>0</v>
      </c>
      <c r="E42" s="126">
        <f>Produkte!$H93</f>
        <v>0</v>
      </c>
      <c r="F42" s="126">
        <f>Produkte!$I93</f>
        <v>0</v>
      </c>
      <c r="G42" s="110" t="e">
        <f t="shared" si="0"/>
        <v>#DIV/0!</v>
      </c>
      <c r="H42" s="111">
        <f>Produkte!$J$90</f>
        <v>0</v>
      </c>
      <c r="I42" s="112" t="e">
        <f t="shared" si="1"/>
        <v>#DIV/0!</v>
      </c>
    </row>
    <row r="43" spans="1:9" ht="12.75" customHeight="1">
      <c r="B43" s="490" t="s">
        <v>10</v>
      </c>
      <c r="C43" s="491"/>
      <c r="D43" s="491"/>
      <c r="E43" s="491"/>
      <c r="F43" s="491"/>
      <c r="G43" s="491"/>
      <c r="H43" s="492"/>
      <c r="I43" s="86" t="e">
        <f>SUM(I38:I42)</f>
        <v>#DIV/0!</v>
      </c>
    </row>
    <row r="44" spans="1:9" ht="12.75" customHeight="1">
      <c r="B44" s="116" t="s">
        <v>59</v>
      </c>
      <c r="C44" s="5"/>
      <c r="D44" s="92"/>
      <c r="E44" s="92"/>
      <c r="F44" s="92"/>
      <c r="G44" s="92"/>
      <c r="H44" s="92"/>
      <c r="I44" s="98"/>
    </row>
    <row r="45" spans="1:9" ht="12.75" customHeight="1">
      <c r="B45" s="73" t="s">
        <v>42</v>
      </c>
      <c r="C45" s="64"/>
      <c r="D45" s="64"/>
      <c r="E45" s="64"/>
      <c r="F45" s="64"/>
      <c r="G45" s="53" t="s">
        <v>64</v>
      </c>
      <c r="H45" s="53" t="s">
        <v>62</v>
      </c>
      <c r="I45" s="57" t="s">
        <v>53</v>
      </c>
    </row>
    <row r="46" spans="1:9" ht="12.75" customHeight="1">
      <c r="B46" s="101" t="s">
        <v>96</v>
      </c>
      <c r="C46" s="102"/>
      <c r="D46" s="102"/>
      <c r="E46" s="102"/>
      <c r="F46" s="102"/>
      <c r="G46" s="113">
        <f>IF(Gemeinwerk!Auszahlung=Gemeinwerk!$P$9,-1*Gemeinwerk!$D8,-1*Gemeinwerk!$E8)</f>
        <v>0</v>
      </c>
      <c r="H46" s="111">
        <f>Gemeinwerk!$B$4</f>
        <v>0</v>
      </c>
      <c r="I46" s="112">
        <f>H46*G46</f>
        <v>0</v>
      </c>
    </row>
    <row r="47" spans="1:9" ht="12.75" customHeight="1">
      <c r="B47" s="101" t="s">
        <v>22</v>
      </c>
      <c r="C47" s="102"/>
      <c r="D47" s="102"/>
      <c r="E47" s="102"/>
      <c r="F47" s="102"/>
      <c r="G47" s="89"/>
      <c r="H47" s="114"/>
      <c r="I47" s="112">
        <f>-1*Gemeinwerk!$F8</f>
        <v>0</v>
      </c>
    </row>
    <row r="48" spans="1:9" ht="12.75" customHeight="1">
      <c r="B48" s="490" t="s">
        <v>10</v>
      </c>
      <c r="C48" s="491"/>
      <c r="D48" s="491"/>
      <c r="E48" s="491"/>
      <c r="F48" s="491"/>
      <c r="G48" s="491"/>
      <c r="H48" s="492"/>
      <c r="I48" s="86">
        <f>SUM(I46:I47)</f>
        <v>0</v>
      </c>
    </row>
    <row r="49" spans="1:9" ht="12.75" customHeight="1">
      <c r="A49" s="5"/>
      <c r="B49" s="116" t="s">
        <v>156</v>
      </c>
      <c r="C49" s="5"/>
      <c r="D49" s="42"/>
      <c r="E49" s="42"/>
      <c r="F49" s="42"/>
      <c r="G49" s="42"/>
      <c r="H49" s="93"/>
      <c r="I49" s="98"/>
    </row>
    <row r="50" spans="1:9" ht="12.75" customHeight="1">
      <c r="A50" s="5"/>
      <c r="B50" s="493" t="s">
        <v>42</v>
      </c>
      <c r="C50" s="494"/>
      <c r="D50" s="494"/>
      <c r="E50" s="494"/>
      <c r="F50" s="494"/>
      <c r="G50" s="494"/>
      <c r="H50" s="495"/>
      <c r="I50" s="57" t="s">
        <v>53</v>
      </c>
    </row>
    <row r="51" spans="1:9" ht="12.75" customHeight="1">
      <c r="A51" s="5"/>
      <c r="B51" s="496"/>
      <c r="C51" s="497"/>
      <c r="D51" s="497"/>
      <c r="E51" s="497"/>
      <c r="F51" s="497"/>
      <c r="G51" s="497"/>
      <c r="H51" s="498"/>
      <c r="I51" s="381"/>
    </row>
    <row r="52" spans="1:9" ht="12.75" customHeight="1">
      <c r="A52" s="5"/>
      <c r="B52" s="496"/>
      <c r="C52" s="497"/>
      <c r="D52" s="497"/>
      <c r="E52" s="497"/>
      <c r="F52" s="497"/>
      <c r="G52" s="497"/>
      <c r="H52" s="498"/>
      <c r="I52" s="381"/>
    </row>
    <row r="53" spans="1:9" ht="12.75" customHeight="1">
      <c r="A53" s="5"/>
      <c r="B53" s="374"/>
      <c r="C53" s="375"/>
      <c r="D53" s="375"/>
      <c r="E53" s="375"/>
      <c r="F53" s="376"/>
      <c r="G53" s="376"/>
      <c r="H53" s="377"/>
      <c r="I53" s="381"/>
    </row>
    <row r="54" spans="1:9" ht="12.75" customHeight="1">
      <c r="A54" s="5"/>
      <c r="B54" s="118"/>
      <c r="C54" s="119"/>
      <c r="D54" s="119"/>
      <c r="E54" s="120" t="s">
        <v>160</v>
      </c>
      <c r="F54" s="499">
        <f>SUM(Privat!$M$58:$M$81)</f>
        <v>0</v>
      </c>
      <c r="G54" s="499"/>
      <c r="H54" s="71" t="s">
        <v>159</v>
      </c>
      <c r="I54" s="112">
        <f>SUM(I51:I53)</f>
        <v>0</v>
      </c>
    </row>
    <row r="55" spans="1:9" ht="12.75" customHeight="1">
      <c r="A55" s="5"/>
      <c r="B55" s="52"/>
      <c r="C55" s="5"/>
      <c r="D55" s="42"/>
      <c r="E55" s="42"/>
      <c r="F55" s="42"/>
      <c r="G55" s="42"/>
      <c r="H55" s="49"/>
      <c r="I55" s="98"/>
    </row>
    <row r="56" spans="1:9" ht="12.75" customHeight="1" thickBot="1">
      <c r="A56" s="5"/>
      <c r="B56" s="500" t="e">
        <f>IF(I56&gt;0,"TOTAL ZU UNSEREN GUNSTEN", "TOTAL ZU IHREN GUNSTEN")</f>
        <v>#DIV/0!</v>
      </c>
      <c r="C56" s="501"/>
      <c r="D56" s="502"/>
      <c r="E56" s="502"/>
      <c r="F56" s="502"/>
      <c r="G56" s="502"/>
      <c r="H56" s="502"/>
      <c r="I56" s="127" t="e">
        <f>ROUND((I30+I35+I43+I48+I54)*2,1)/2</f>
        <v>#DIV/0!</v>
      </c>
    </row>
    <row r="57" spans="1:9" ht="12.75" customHeight="1">
      <c r="A57" s="5"/>
      <c r="B57" s="50" t="s">
        <v>157</v>
      </c>
      <c r="C57" s="92"/>
      <c r="D57" s="92"/>
      <c r="E57" s="42"/>
      <c r="F57" s="42"/>
      <c r="G57" s="42"/>
      <c r="H57" s="93"/>
      <c r="I57" s="92"/>
    </row>
    <row r="58" spans="1:9" ht="12.75" customHeight="1">
      <c r="B58" s="48"/>
      <c r="C58" s="48"/>
      <c r="D58" s="48"/>
      <c r="E58" s="92"/>
      <c r="F58" s="92"/>
      <c r="G58" s="92"/>
      <c r="H58" s="93"/>
      <c r="I58" s="92"/>
    </row>
    <row r="59" spans="1:9" ht="12.75" customHeight="1">
      <c r="A59" s="50"/>
      <c r="C59" s="115" t="s">
        <v>158</v>
      </c>
      <c r="D59" s="88">
        <f>B8</f>
        <v>0</v>
      </c>
      <c r="E59" s="48"/>
      <c r="F59" s="48"/>
      <c r="G59" s="48"/>
      <c r="H59" s="49"/>
      <c r="I59" s="48"/>
    </row>
    <row r="60" spans="1:9" ht="12.75" customHeight="1">
      <c r="I60" s="92"/>
    </row>
    <row r="61" spans="1:9" ht="12.75" customHeight="1">
      <c r="B61" s="5"/>
      <c r="C61" s="5"/>
      <c r="D61" s="92"/>
      <c r="E61" s="92"/>
      <c r="F61" s="92"/>
      <c r="G61" s="92"/>
      <c r="H61" s="93"/>
      <c r="I61" s="92"/>
    </row>
    <row r="62" spans="1:9" ht="12.75" customHeight="1">
      <c r="C62" s="94"/>
      <c r="D62" s="92"/>
      <c r="E62" s="92"/>
      <c r="F62" s="92"/>
      <c r="G62" s="92"/>
    </row>
    <row r="63" spans="1:9" ht="12.75" customHeight="1">
      <c r="C63" s="94"/>
      <c r="D63" s="92"/>
      <c r="E63" s="92"/>
      <c r="F63" s="92"/>
      <c r="G63" s="92"/>
    </row>
    <row r="64" spans="1:9" ht="12.75" customHeight="1">
      <c r="C64" s="92"/>
      <c r="D64" s="92"/>
      <c r="E64" s="92"/>
      <c r="F64" s="92"/>
      <c r="G64" s="92"/>
    </row>
    <row r="65" spans="1:9" ht="12.75" customHeight="1">
      <c r="A65" s="92"/>
      <c r="B65" s="92"/>
      <c r="C65" s="92"/>
      <c r="D65" s="92"/>
      <c r="E65" s="92"/>
      <c r="F65" s="92"/>
      <c r="G65" s="92"/>
      <c r="H65" s="93"/>
    </row>
    <row r="66" spans="1:9" ht="12.75" customHeight="1">
      <c r="A66" s="92"/>
      <c r="B66" s="92" t="str">
        <f>CONCATENATE("Alpgenossenschaft"," ",Übersicht!$C$4)</f>
        <v xml:space="preserve">Alpgenossenschaft </v>
      </c>
      <c r="C66" s="92"/>
      <c r="D66" s="92"/>
      <c r="E66" s="92"/>
      <c r="F66" s="92"/>
      <c r="G66" s="92"/>
      <c r="H66" s="93"/>
    </row>
    <row r="67" spans="1:9" ht="12.75" customHeight="1">
      <c r="A67" s="92"/>
      <c r="B67" s="95">
        <f>Übersicht!$C$5</f>
        <v>0</v>
      </c>
      <c r="C67" s="92"/>
      <c r="D67" s="92"/>
      <c r="E67" s="92"/>
      <c r="F67" s="92"/>
      <c r="H67" s="94">
        <f>Übersicht!$B20</f>
        <v>0</v>
      </c>
    </row>
    <row r="68" spans="1:9" ht="12.75" customHeight="1">
      <c r="A68" s="92"/>
      <c r="B68" s="94">
        <f>Übersicht!$C$6</f>
        <v>0</v>
      </c>
      <c r="C68" s="92"/>
      <c r="D68" s="92"/>
      <c r="E68" s="92"/>
      <c r="F68" s="92"/>
      <c r="H68" s="94">
        <f>Übersicht!$C20</f>
        <v>0</v>
      </c>
    </row>
    <row r="69" spans="1:9" ht="12.75" customHeight="1">
      <c r="A69" s="92"/>
      <c r="B69" s="94">
        <f>Übersicht!$C$7</f>
        <v>0</v>
      </c>
      <c r="C69" s="92"/>
      <c r="D69" s="92"/>
      <c r="E69" s="92"/>
      <c r="F69" s="92"/>
      <c r="H69" s="94" t="str">
        <f>CONCATENATE(Übersicht!$D20," ",Übersicht!$E20)</f>
        <v xml:space="preserve"> </v>
      </c>
    </row>
    <row r="70" spans="1:9" ht="12.75" customHeight="1">
      <c r="A70" s="92"/>
      <c r="B70" s="92"/>
      <c r="C70" s="92"/>
      <c r="D70" s="92"/>
      <c r="E70" s="92"/>
      <c r="F70" s="92"/>
      <c r="G70" s="92"/>
      <c r="H70" s="93"/>
    </row>
    <row r="71" spans="1:9" ht="12.75" customHeight="1">
      <c r="A71" s="5"/>
      <c r="B71" s="92"/>
      <c r="C71" s="92"/>
      <c r="D71" s="92"/>
      <c r="E71" s="92"/>
      <c r="F71" s="92"/>
      <c r="G71" s="92"/>
      <c r="H71" s="93"/>
    </row>
    <row r="72" spans="1:9" ht="12.75" customHeight="1">
      <c r="A72" s="5"/>
      <c r="B72" s="92"/>
      <c r="C72" s="92"/>
      <c r="D72" s="92"/>
      <c r="E72" s="92"/>
      <c r="F72" s="92"/>
      <c r="G72" s="92"/>
      <c r="H72" s="93"/>
    </row>
    <row r="73" spans="1:9" ht="12.75" customHeight="1">
      <c r="A73" s="5"/>
      <c r="B73" s="92"/>
      <c r="C73" s="92"/>
      <c r="D73" s="92"/>
      <c r="E73" s="92"/>
      <c r="F73" s="92"/>
      <c r="G73" s="92"/>
      <c r="H73" s="93"/>
    </row>
    <row r="74" spans="1:9" ht="12.75" customHeight="1">
      <c r="A74" s="5"/>
      <c r="B74" s="92"/>
      <c r="C74" s="92"/>
      <c r="D74" s="92"/>
      <c r="E74" s="92"/>
      <c r="F74" s="92"/>
      <c r="G74" s="92"/>
      <c r="H74" s="93"/>
    </row>
    <row r="75" spans="1:9" ht="12.75" customHeight="1">
      <c r="A75" s="5"/>
      <c r="B75" s="47" t="str">
        <f>CONCATENATE("Alprechnung"," ",Übersicht!$C$3)</f>
        <v xml:space="preserve">Alprechnung </v>
      </c>
      <c r="C75" s="47"/>
      <c r="D75" s="47"/>
      <c r="E75" s="47"/>
      <c r="F75" s="47"/>
      <c r="G75" s="47"/>
      <c r="H75" s="93"/>
    </row>
    <row r="76" spans="1:9" ht="12.75" customHeight="1">
      <c r="A76" s="5"/>
      <c r="B76" s="5">
        <f>Übersicht!$C$11</f>
        <v>0</v>
      </c>
      <c r="C76" s="5"/>
      <c r="D76" s="42"/>
      <c r="E76" s="42"/>
      <c r="F76" s="42"/>
      <c r="G76" s="42"/>
      <c r="H76" s="93"/>
    </row>
    <row r="77" spans="1:9" ht="12.75" customHeight="1" thickBot="1">
      <c r="A77" s="5"/>
      <c r="B77" s="5"/>
      <c r="C77" s="5"/>
      <c r="D77" s="42"/>
      <c r="E77" s="42"/>
      <c r="F77" s="42"/>
      <c r="G77" s="42"/>
      <c r="H77" s="93"/>
    </row>
    <row r="78" spans="1:9" ht="12.75" customHeight="1">
      <c r="A78" s="5"/>
      <c r="B78" s="117" t="s">
        <v>61</v>
      </c>
      <c r="C78" s="3"/>
      <c r="D78" s="51"/>
      <c r="E78" s="51"/>
      <c r="F78" s="51"/>
      <c r="G78" s="51"/>
      <c r="H78" s="96"/>
      <c r="I78" s="97"/>
    </row>
    <row r="79" spans="1:9" ht="12.75" customHeight="1">
      <c r="A79" s="5"/>
      <c r="B79" s="503" t="s">
        <v>42</v>
      </c>
      <c r="C79" s="504"/>
      <c r="D79" s="504"/>
      <c r="E79" s="504"/>
      <c r="F79" s="504"/>
      <c r="G79" s="72" t="s">
        <v>65</v>
      </c>
      <c r="H79" s="54" t="s">
        <v>66</v>
      </c>
      <c r="I79" s="98"/>
    </row>
    <row r="80" spans="1:9" ht="12.75" customHeight="1">
      <c r="B80" s="505" t="s">
        <v>52</v>
      </c>
      <c r="C80" s="506"/>
      <c r="D80" s="506"/>
      <c r="E80" s="506"/>
      <c r="F80" s="506"/>
      <c r="G80" s="110">
        <f>Übersicht!$G20</f>
        <v>0</v>
      </c>
      <c r="H80" s="99" t="str">
        <f>Übersicht!$G$18</f>
        <v>NST</v>
      </c>
      <c r="I80" s="98"/>
    </row>
    <row r="81" spans="1:9" ht="12.75" customHeight="1">
      <c r="B81" s="505" t="s">
        <v>170</v>
      </c>
      <c r="C81" s="506"/>
      <c r="D81" s="506"/>
      <c r="E81" s="506"/>
      <c r="F81" s="506"/>
      <c r="G81" s="100">
        <f>Produkte!$C23</f>
        <v>0</v>
      </c>
      <c r="H81" s="99" t="s">
        <v>67</v>
      </c>
      <c r="I81" s="98"/>
    </row>
    <row r="82" spans="1:9" ht="12.75" customHeight="1">
      <c r="A82" s="5"/>
      <c r="B82" s="52"/>
      <c r="C82" s="5"/>
      <c r="D82" s="42"/>
      <c r="E82" s="42"/>
      <c r="F82" s="42"/>
      <c r="G82" s="42"/>
      <c r="H82" s="93"/>
      <c r="I82" s="98"/>
    </row>
    <row r="83" spans="1:9" ht="12.75" customHeight="1">
      <c r="A83" s="5"/>
      <c r="B83" s="116" t="s">
        <v>154</v>
      </c>
      <c r="C83" s="5"/>
      <c r="D83" s="42"/>
      <c r="E83" s="42"/>
      <c r="F83" s="42"/>
      <c r="G83" s="42"/>
      <c r="H83" s="93"/>
      <c r="I83" s="98"/>
    </row>
    <row r="84" spans="1:9" ht="12.75" customHeight="1">
      <c r="A84" s="5"/>
      <c r="B84" s="73" t="s">
        <v>42</v>
      </c>
      <c r="C84" s="64"/>
      <c r="D84" s="64"/>
      <c r="E84" s="64"/>
      <c r="F84" s="64"/>
      <c r="G84" s="74"/>
      <c r="H84" s="53" t="s">
        <v>62</v>
      </c>
      <c r="I84" s="57" t="s">
        <v>53</v>
      </c>
    </row>
    <row r="85" spans="1:9" ht="12.75" customHeight="1">
      <c r="A85" s="5"/>
      <c r="B85" s="101" t="str">
        <f>Privat!$J$55</f>
        <v/>
      </c>
      <c r="C85" s="102"/>
      <c r="D85" s="102"/>
      <c r="E85" s="102"/>
      <c r="F85" s="102"/>
      <c r="G85" s="103"/>
      <c r="H85" s="104" t="e">
        <f>-1*Privat!$K$55/Übersicht!$G$39</f>
        <v>#DIV/0!</v>
      </c>
      <c r="I85" s="105" t="e">
        <f>G80*H85</f>
        <v>#DIV/0!</v>
      </c>
    </row>
    <row r="86" spans="1:9" ht="12.75" customHeight="1">
      <c r="A86" s="5"/>
      <c r="B86" s="101" t="str">
        <f>Privat!$J$56</f>
        <v/>
      </c>
      <c r="C86" s="102"/>
      <c r="D86" s="102"/>
      <c r="E86" s="102"/>
      <c r="F86" s="102"/>
      <c r="G86" s="103"/>
      <c r="H86" s="104" t="e">
        <f>-1*Privat!$K$56/Übersicht!$G$39</f>
        <v>#DIV/0!</v>
      </c>
      <c r="I86" s="105" t="e">
        <f>G80*H86</f>
        <v>#DIV/0!</v>
      </c>
    </row>
    <row r="87" spans="1:9" ht="12.75" customHeight="1">
      <c r="A87" s="5"/>
      <c r="B87" s="101" t="str">
        <f>Privat!$J$57</f>
        <v/>
      </c>
      <c r="C87" s="102"/>
      <c r="D87" s="102"/>
      <c r="E87" s="102"/>
      <c r="F87" s="102"/>
      <c r="G87" s="103"/>
      <c r="H87" s="104" t="e">
        <f>-1*Privat!$K$57/Produkte!$C$42</f>
        <v>#DIV/0!</v>
      </c>
      <c r="I87" s="105" t="e">
        <f>H87*G81</f>
        <v>#DIV/0!</v>
      </c>
    </row>
    <row r="88" spans="1:9" ht="12.75" customHeight="1">
      <c r="A88" s="5"/>
      <c r="B88" s="101" t="s">
        <v>60</v>
      </c>
      <c r="C88" s="102"/>
      <c r="D88" s="102"/>
      <c r="E88" s="102"/>
      <c r="F88" s="102"/>
      <c r="G88" s="103"/>
      <c r="H88" s="106">
        <f>-1*Übersicht!$C$12</f>
        <v>0</v>
      </c>
      <c r="I88" s="105">
        <f>H88*G80</f>
        <v>0</v>
      </c>
    </row>
    <row r="89" spans="1:9" ht="12.75" customHeight="1">
      <c r="B89" s="490" t="s">
        <v>10</v>
      </c>
      <c r="C89" s="491"/>
      <c r="D89" s="491"/>
      <c r="E89" s="491"/>
      <c r="F89" s="491"/>
      <c r="G89" s="491"/>
      <c r="H89" s="492"/>
      <c r="I89" s="85" t="e">
        <f>SUM(I85:I87)</f>
        <v>#DIV/0!</v>
      </c>
    </row>
    <row r="90" spans="1:9" ht="12.75" customHeight="1">
      <c r="A90" s="5"/>
      <c r="B90" s="116" t="s">
        <v>155</v>
      </c>
      <c r="C90" s="5"/>
      <c r="D90" s="92"/>
      <c r="E90" s="92"/>
      <c r="F90" s="92"/>
      <c r="G90" s="92"/>
      <c r="H90" s="107"/>
      <c r="I90" s="108"/>
    </row>
    <row r="91" spans="1:9" ht="12.75" customHeight="1">
      <c r="A91" s="5"/>
      <c r="B91" s="73" t="s">
        <v>42</v>
      </c>
      <c r="C91" s="64"/>
      <c r="D91" s="64"/>
      <c r="E91" s="64"/>
      <c r="F91" s="64"/>
      <c r="G91" s="74"/>
      <c r="H91" s="55" t="s">
        <v>62</v>
      </c>
      <c r="I91" s="57" t="s">
        <v>53</v>
      </c>
    </row>
    <row r="92" spans="1:9" ht="12.75" customHeight="1">
      <c r="A92" s="5"/>
      <c r="B92" s="101" t="str">
        <f>IF(Hauptabrechnung!$Q$7&lt;&gt;0,"Variable Sömmerungskosten","Fixe Sömmerungskosten")</f>
        <v>Fixe Sömmerungskosten</v>
      </c>
      <c r="C92" s="102"/>
      <c r="D92" s="102"/>
      <c r="E92" s="102"/>
      <c r="F92" s="102"/>
      <c r="G92" s="103"/>
      <c r="H92" s="104">
        <f>IF(Hauptabrechnung!$Q$7&lt;&gt;0,Hauptabrechnung!$Q$7,Übersicht!$C$16)</f>
        <v>0</v>
      </c>
      <c r="I92" s="105" t="str">
        <f>IF(H92&lt;&gt;0,H92*G80,"")</f>
        <v/>
      </c>
    </row>
    <row r="93" spans="1:9" ht="12.75" customHeight="1">
      <c r="A93" s="5"/>
      <c r="B93" s="101" t="e">
        <f>IF(Hauptabrechnung!$Q$10&lt;&gt;0,"Verrechnung über Milch",IF(Hauptabrechnung!$Q$8&lt;&gt;0,Hauptabrechnung!$P$8,""))</f>
        <v>#DIV/0!</v>
      </c>
      <c r="C93" s="102"/>
      <c r="D93" s="102"/>
      <c r="E93" s="102"/>
      <c r="F93" s="102"/>
      <c r="G93" s="103"/>
      <c r="H93" s="104" t="e">
        <f>IF(Hauptabrechnung!$Q$10&lt;&gt;0,Hauptabrechnung!$Q$10,IF(Hauptabrechnung!$Q$8&lt;&gt;0,-Hauptabrechnung!$Q$8,""))</f>
        <v>#DIV/0!</v>
      </c>
      <c r="I93" s="105" t="e">
        <f>IF(H93="","",H93*G81)</f>
        <v>#DIV/0!</v>
      </c>
    </row>
    <row r="94" spans="1:9" ht="12.75" customHeight="1">
      <c r="A94" s="5"/>
      <c r="B94" s="490" t="s">
        <v>10</v>
      </c>
      <c r="C94" s="491"/>
      <c r="D94" s="491"/>
      <c r="E94" s="491"/>
      <c r="F94" s="491"/>
      <c r="G94" s="491"/>
      <c r="H94" s="492"/>
      <c r="I94" s="85" t="e">
        <f>SUM(I92:I93)</f>
        <v>#DIV/0!</v>
      </c>
    </row>
    <row r="95" spans="1:9" ht="12.75" customHeight="1">
      <c r="B95" s="116" t="s">
        <v>57</v>
      </c>
      <c r="C95" s="5"/>
      <c r="D95" s="92"/>
      <c r="E95" s="92"/>
      <c r="F95" s="92"/>
      <c r="G95" s="92"/>
      <c r="H95" s="92"/>
      <c r="I95" s="98"/>
    </row>
    <row r="96" spans="1:9" ht="12.75" customHeight="1">
      <c r="B96" s="56" t="s">
        <v>63</v>
      </c>
      <c r="C96" s="63" t="s">
        <v>97</v>
      </c>
      <c r="D96" s="53" t="s">
        <v>91</v>
      </c>
      <c r="E96" s="53" t="s">
        <v>92</v>
      </c>
      <c r="F96" s="53" t="s">
        <v>98</v>
      </c>
      <c r="G96" s="53" t="s">
        <v>28</v>
      </c>
      <c r="H96" s="53" t="s">
        <v>58</v>
      </c>
      <c r="I96" s="57" t="s">
        <v>53</v>
      </c>
    </row>
    <row r="97" spans="1:9" ht="12.75" customHeight="1">
      <c r="B97" s="109" t="str">
        <f>Produkte!$A$12</f>
        <v xml:space="preserve">Alpkäse </v>
      </c>
      <c r="C97" s="126" t="e">
        <f>IF(Produkte!$H23&gt;0,Produkte!$H23,0)</f>
        <v>#DIV/0!</v>
      </c>
      <c r="D97" s="110">
        <f>Produkte!$B49</f>
        <v>0</v>
      </c>
      <c r="E97" s="110">
        <f>Produkte!$C49</f>
        <v>0</v>
      </c>
      <c r="F97" s="110">
        <f>Produkte!$D49</f>
        <v>0</v>
      </c>
      <c r="G97" s="110" t="e">
        <f t="shared" ref="G97:G101" si="2">SUM(D97:F97)-C97</f>
        <v>#DIV/0!</v>
      </c>
      <c r="H97" s="111">
        <f>Produkte!$E$44</f>
        <v>16</v>
      </c>
      <c r="I97" s="112" t="e">
        <f t="shared" ref="I97:I101" si="3">G97*H97</f>
        <v>#DIV/0!</v>
      </c>
    </row>
    <row r="98" spans="1:9" ht="12.75" customHeight="1">
      <c r="B98" s="109" t="str">
        <f>Produkte!$A$13</f>
        <v>Alpbutter</v>
      </c>
      <c r="C98" s="126" t="e">
        <f>Produkte!$I23</f>
        <v>#DIV/0!</v>
      </c>
      <c r="D98" s="110">
        <f>Produkte!$G49</f>
        <v>0</v>
      </c>
      <c r="E98" s="110">
        <f>Produkte!$H49</f>
        <v>0</v>
      </c>
      <c r="F98" s="110">
        <f>Produkte!$I49</f>
        <v>0</v>
      </c>
      <c r="G98" s="110" t="e">
        <f t="shared" si="2"/>
        <v>#DIV/0!</v>
      </c>
      <c r="H98" s="111">
        <f>Produkte!$J$44</f>
        <v>16</v>
      </c>
      <c r="I98" s="112" t="e">
        <f t="shared" si="3"/>
        <v>#DIV/0!</v>
      </c>
    </row>
    <row r="99" spans="1:9" ht="12.75" customHeight="1">
      <c r="B99" s="109" t="str">
        <f>Produkte!$A$14</f>
        <v>Milch</v>
      </c>
      <c r="C99" s="126" t="e">
        <f>Produkte!$J23</f>
        <v>#DIV/0!</v>
      </c>
      <c r="D99" s="110">
        <f>Produkte!$L49</f>
        <v>0</v>
      </c>
      <c r="E99" s="110">
        <f>Produkte!$M49</f>
        <v>0</v>
      </c>
      <c r="F99" s="110">
        <f>Produkte!$N49</f>
        <v>0</v>
      </c>
      <c r="G99" s="110" t="e">
        <f t="shared" si="2"/>
        <v>#DIV/0!</v>
      </c>
      <c r="H99" s="111">
        <f>Produkte!$O$44</f>
        <v>0</v>
      </c>
      <c r="I99" s="112" t="e">
        <f t="shared" si="3"/>
        <v>#DIV/0!</v>
      </c>
    </row>
    <row r="100" spans="1:9" ht="12.75" customHeight="1">
      <c r="B100" s="109">
        <f>Produkte!$A$15</f>
        <v>0</v>
      </c>
      <c r="C100" s="126" t="e">
        <f>Produkte!$K23</f>
        <v>#DIV/0!</v>
      </c>
      <c r="D100" s="126">
        <f>Produkte!$B95</f>
        <v>0</v>
      </c>
      <c r="E100" s="126">
        <f>Produkte!$C95</f>
        <v>0</v>
      </c>
      <c r="F100" s="126">
        <f>Produkte!$D95</f>
        <v>0</v>
      </c>
      <c r="G100" s="110" t="e">
        <f t="shared" si="2"/>
        <v>#DIV/0!</v>
      </c>
      <c r="H100" s="111">
        <f>Produkte!$E$90</f>
        <v>0</v>
      </c>
      <c r="I100" s="112" t="e">
        <f t="shared" si="3"/>
        <v>#DIV/0!</v>
      </c>
    </row>
    <row r="101" spans="1:9" ht="12.75" customHeight="1">
      <c r="B101" s="109">
        <f>Produkte!$A$16</f>
        <v>0</v>
      </c>
      <c r="C101" s="126" t="e">
        <f>Produkte!$L23</f>
        <v>#DIV/0!</v>
      </c>
      <c r="D101" s="126">
        <f>Produkte!$G94</f>
        <v>0</v>
      </c>
      <c r="E101" s="126">
        <f>Produkte!$H94</f>
        <v>0</v>
      </c>
      <c r="F101" s="126">
        <f>Produkte!$I94</f>
        <v>0</v>
      </c>
      <c r="G101" s="110" t="e">
        <f t="shared" si="2"/>
        <v>#DIV/0!</v>
      </c>
      <c r="H101" s="111">
        <f>Produkte!$J$90</f>
        <v>0</v>
      </c>
      <c r="I101" s="112" t="e">
        <f t="shared" si="3"/>
        <v>#DIV/0!</v>
      </c>
    </row>
    <row r="102" spans="1:9" ht="12.75" customHeight="1">
      <c r="B102" s="490" t="s">
        <v>10</v>
      </c>
      <c r="C102" s="491"/>
      <c r="D102" s="491"/>
      <c r="E102" s="491"/>
      <c r="F102" s="491"/>
      <c r="G102" s="491"/>
      <c r="H102" s="492"/>
      <c r="I102" s="86" t="e">
        <f>SUM(I97:I101)</f>
        <v>#DIV/0!</v>
      </c>
    </row>
    <row r="103" spans="1:9" ht="12.75" customHeight="1">
      <c r="B103" s="116" t="s">
        <v>59</v>
      </c>
      <c r="C103" s="5"/>
      <c r="D103" s="92"/>
      <c r="E103" s="92"/>
      <c r="F103" s="92"/>
      <c r="G103" s="92"/>
      <c r="H103" s="92"/>
      <c r="I103" s="98"/>
    </row>
    <row r="104" spans="1:9" ht="12.75" customHeight="1">
      <c r="B104" s="73" t="s">
        <v>42</v>
      </c>
      <c r="C104" s="64"/>
      <c r="D104" s="64"/>
      <c r="E104" s="64"/>
      <c r="F104" s="64"/>
      <c r="G104" s="53" t="s">
        <v>64</v>
      </c>
      <c r="H104" s="53" t="s">
        <v>62</v>
      </c>
      <c r="I104" s="57" t="s">
        <v>53</v>
      </c>
    </row>
    <row r="105" spans="1:9" ht="12.75" customHeight="1">
      <c r="B105" s="101" t="s">
        <v>96</v>
      </c>
      <c r="C105" s="102"/>
      <c r="D105" s="102"/>
      <c r="E105" s="102"/>
      <c r="F105" s="102"/>
      <c r="G105" s="113">
        <f>IF(Gemeinwerk!Auszahlung=Gemeinwerk!$P$9,-1*Gemeinwerk!$D9,-1*Gemeinwerk!$E9)</f>
        <v>0</v>
      </c>
      <c r="H105" s="111">
        <f>Gemeinwerk!$B$4</f>
        <v>0</v>
      </c>
      <c r="I105" s="112">
        <f>H105*G105</f>
        <v>0</v>
      </c>
    </row>
    <row r="106" spans="1:9" ht="12.75" customHeight="1">
      <c r="B106" s="101" t="s">
        <v>22</v>
      </c>
      <c r="C106" s="102"/>
      <c r="D106" s="102"/>
      <c r="E106" s="102"/>
      <c r="F106" s="102"/>
      <c r="G106" s="89"/>
      <c r="H106" s="114"/>
      <c r="I106" s="112">
        <f>-1*Gemeinwerk!$F9</f>
        <v>0</v>
      </c>
    </row>
    <row r="107" spans="1:9" ht="12.75" customHeight="1">
      <c r="B107" s="490" t="s">
        <v>10</v>
      </c>
      <c r="C107" s="491"/>
      <c r="D107" s="491"/>
      <c r="E107" s="491"/>
      <c r="F107" s="491"/>
      <c r="G107" s="491"/>
      <c r="H107" s="492"/>
      <c r="I107" s="86">
        <f>SUM(I105:I106)</f>
        <v>0</v>
      </c>
    </row>
    <row r="108" spans="1:9" ht="12.75" customHeight="1">
      <c r="A108" s="5"/>
      <c r="B108" s="116" t="s">
        <v>156</v>
      </c>
      <c r="C108" s="5"/>
      <c r="D108" s="42"/>
      <c r="E108" s="42"/>
      <c r="F108" s="42"/>
      <c r="G108" s="42"/>
      <c r="H108" s="93"/>
      <c r="I108" s="98"/>
    </row>
    <row r="109" spans="1:9" ht="12.75" customHeight="1">
      <c r="A109" s="5"/>
      <c r="B109" s="493" t="s">
        <v>42</v>
      </c>
      <c r="C109" s="494"/>
      <c r="D109" s="494"/>
      <c r="E109" s="494"/>
      <c r="F109" s="494"/>
      <c r="G109" s="494"/>
      <c r="H109" s="495"/>
      <c r="I109" s="57" t="s">
        <v>53</v>
      </c>
    </row>
    <row r="110" spans="1:9" ht="12.75" customHeight="1">
      <c r="A110" s="5"/>
      <c r="B110" s="496"/>
      <c r="C110" s="497"/>
      <c r="D110" s="497"/>
      <c r="E110" s="497"/>
      <c r="F110" s="497"/>
      <c r="G110" s="497"/>
      <c r="H110" s="498"/>
      <c r="I110" s="381"/>
    </row>
    <row r="111" spans="1:9" ht="12.75" customHeight="1">
      <c r="A111" s="5"/>
      <c r="B111" s="496"/>
      <c r="C111" s="497"/>
      <c r="D111" s="497"/>
      <c r="E111" s="497"/>
      <c r="F111" s="497"/>
      <c r="G111" s="497"/>
      <c r="H111" s="498"/>
      <c r="I111" s="381"/>
    </row>
    <row r="112" spans="1:9" ht="12.75" customHeight="1">
      <c r="A112" s="5"/>
      <c r="B112" s="374"/>
      <c r="C112" s="375"/>
      <c r="D112" s="375"/>
      <c r="E112" s="375"/>
      <c r="F112" s="376"/>
      <c r="G112" s="376"/>
      <c r="H112" s="377"/>
      <c r="I112" s="381"/>
    </row>
    <row r="113" spans="1:9" ht="12.75" customHeight="1">
      <c r="A113" s="5"/>
      <c r="B113" s="118"/>
      <c r="C113" s="119"/>
      <c r="D113" s="119"/>
      <c r="E113" s="120" t="s">
        <v>160</v>
      </c>
      <c r="F113" s="499">
        <f>SUM(Privat!$N$58:$N$81)</f>
        <v>0</v>
      </c>
      <c r="G113" s="499"/>
      <c r="H113" s="71" t="s">
        <v>159</v>
      </c>
      <c r="I113" s="112">
        <f>SUM(I110:I112)</f>
        <v>0</v>
      </c>
    </row>
    <row r="114" spans="1:9" ht="12.75" customHeight="1">
      <c r="A114" s="5"/>
      <c r="B114" s="52"/>
      <c r="C114" s="5"/>
      <c r="D114" s="42"/>
      <c r="E114" s="42"/>
      <c r="F114" s="42"/>
      <c r="G114" s="42"/>
      <c r="H114" s="49"/>
      <c r="I114" s="98"/>
    </row>
    <row r="115" spans="1:9" ht="12.75" customHeight="1" thickBot="1">
      <c r="A115" s="5"/>
      <c r="B115" s="500" t="e">
        <f>IF(I115&gt;0,"TOTAL ZU UNSEREN GUNSTEN", "TOTAL ZU IHREN GUNSTEN")</f>
        <v>#DIV/0!</v>
      </c>
      <c r="C115" s="501"/>
      <c r="D115" s="502"/>
      <c r="E115" s="502"/>
      <c r="F115" s="502"/>
      <c r="G115" s="502"/>
      <c r="H115" s="502"/>
      <c r="I115" s="127" t="e">
        <f>ROUND((I89+I94+I102+I107+I113)*2,1)/2</f>
        <v>#DIV/0!</v>
      </c>
    </row>
    <row r="116" spans="1:9" ht="12.75" customHeight="1">
      <c r="A116" s="5"/>
      <c r="B116" s="50" t="s">
        <v>157</v>
      </c>
      <c r="C116" s="92"/>
      <c r="D116" s="92"/>
      <c r="E116" s="42"/>
      <c r="F116" s="42"/>
      <c r="G116" s="42"/>
      <c r="H116" s="93"/>
      <c r="I116" s="92"/>
    </row>
    <row r="117" spans="1:9" ht="12.75" customHeight="1">
      <c r="B117" s="48"/>
      <c r="C117" s="48"/>
      <c r="D117" s="48"/>
      <c r="E117" s="92"/>
      <c r="F117" s="92"/>
      <c r="G117" s="92"/>
      <c r="H117" s="93"/>
      <c r="I117" s="92"/>
    </row>
    <row r="118" spans="1:9" ht="12.75" customHeight="1">
      <c r="A118" s="50"/>
      <c r="C118" s="115" t="s">
        <v>158</v>
      </c>
      <c r="D118" s="88">
        <f>B67</f>
        <v>0</v>
      </c>
      <c r="E118" s="48"/>
      <c r="F118" s="48"/>
      <c r="G118" s="48"/>
      <c r="H118" s="49"/>
      <c r="I118" s="48"/>
    </row>
    <row r="119" spans="1:9" ht="12.75" customHeight="1">
      <c r="I119" s="92"/>
    </row>
    <row r="120" spans="1:9" ht="12.75" customHeight="1">
      <c r="B120" s="5"/>
      <c r="C120" s="5"/>
      <c r="D120" s="92"/>
      <c r="E120" s="92"/>
      <c r="F120" s="92"/>
      <c r="G120" s="92"/>
      <c r="H120" s="93"/>
      <c r="I120" s="92"/>
    </row>
    <row r="121" spans="1:9" ht="12.75" customHeight="1">
      <c r="C121" s="94"/>
      <c r="D121" s="92"/>
      <c r="E121" s="92"/>
      <c r="F121" s="92"/>
      <c r="G121" s="92"/>
    </row>
    <row r="122" spans="1:9" ht="12.75" customHeight="1">
      <c r="C122" s="94"/>
      <c r="D122" s="92"/>
      <c r="E122" s="92"/>
      <c r="F122" s="92"/>
      <c r="G122" s="92"/>
    </row>
    <row r="123" spans="1:9" ht="12.75" customHeight="1">
      <c r="C123" s="92"/>
      <c r="D123" s="92"/>
      <c r="E123" s="92"/>
      <c r="F123" s="92"/>
      <c r="G123" s="92"/>
    </row>
    <row r="124" spans="1:9" ht="12.75" customHeight="1">
      <c r="A124" s="92"/>
      <c r="B124" s="92"/>
      <c r="C124" s="92"/>
      <c r="D124" s="92"/>
      <c r="E124" s="92"/>
      <c r="F124" s="92"/>
      <c r="G124" s="92"/>
      <c r="H124" s="93"/>
    </row>
    <row r="125" spans="1:9" ht="12.75" customHeight="1">
      <c r="A125" s="92"/>
      <c r="B125" s="92" t="str">
        <f>CONCATENATE("Alpgenossenschaft"," ",Übersicht!$C$4)</f>
        <v xml:space="preserve">Alpgenossenschaft </v>
      </c>
      <c r="C125" s="92"/>
      <c r="D125" s="92"/>
      <c r="E125" s="92"/>
      <c r="F125" s="92"/>
      <c r="G125" s="92"/>
      <c r="H125" s="93"/>
    </row>
    <row r="126" spans="1:9" ht="12.75" customHeight="1">
      <c r="A126" s="92"/>
      <c r="B126" s="95">
        <f>Übersicht!$C$5</f>
        <v>0</v>
      </c>
      <c r="C126" s="92"/>
      <c r="D126" s="92"/>
      <c r="E126" s="92"/>
      <c r="F126" s="92"/>
      <c r="H126" s="94">
        <f>Übersicht!$B21</f>
        <v>0</v>
      </c>
    </row>
    <row r="127" spans="1:9" ht="12.75" customHeight="1">
      <c r="A127" s="92"/>
      <c r="B127" s="94">
        <f>Übersicht!$C$6</f>
        <v>0</v>
      </c>
      <c r="C127" s="92"/>
      <c r="D127" s="92"/>
      <c r="E127" s="92"/>
      <c r="F127" s="92"/>
      <c r="H127" s="94">
        <f>Übersicht!$C21</f>
        <v>0</v>
      </c>
    </row>
    <row r="128" spans="1:9" ht="12.75" customHeight="1">
      <c r="A128" s="92"/>
      <c r="B128" s="94">
        <f>Übersicht!$C$7</f>
        <v>0</v>
      </c>
      <c r="C128" s="92"/>
      <c r="D128" s="92"/>
      <c r="E128" s="92"/>
      <c r="F128" s="92"/>
      <c r="H128" s="94" t="str">
        <f>CONCATENATE(Übersicht!$D21," ",Übersicht!$E21)</f>
        <v xml:space="preserve"> </v>
      </c>
    </row>
    <row r="129" spans="1:9" ht="12.75" customHeight="1">
      <c r="A129" s="92"/>
      <c r="B129" s="92"/>
      <c r="C129" s="92"/>
      <c r="D129" s="92"/>
      <c r="E129" s="92"/>
      <c r="F129" s="92"/>
      <c r="G129" s="92"/>
      <c r="H129" s="93"/>
    </row>
    <row r="130" spans="1:9" ht="12.75" customHeight="1">
      <c r="A130" s="5"/>
      <c r="B130" s="92"/>
      <c r="C130" s="92"/>
      <c r="D130" s="92"/>
      <c r="E130" s="92"/>
      <c r="F130" s="92"/>
      <c r="G130" s="92"/>
      <c r="H130" s="93"/>
    </row>
    <row r="131" spans="1:9" ht="12.75" customHeight="1">
      <c r="A131" s="5"/>
      <c r="B131" s="92"/>
      <c r="C131" s="92"/>
      <c r="D131" s="92"/>
      <c r="E131" s="92"/>
      <c r="F131" s="92"/>
      <c r="G131" s="92"/>
      <c r="H131" s="93"/>
    </row>
    <row r="132" spans="1:9" ht="12.75" customHeight="1">
      <c r="A132" s="5"/>
      <c r="B132" s="92"/>
      <c r="C132" s="92"/>
      <c r="D132" s="92"/>
      <c r="E132" s="92"/>
      <c r="F132" s="92"/>
      <c r="G132" s="92"/>
      <c r="H132" s="93"/>
    </row>
    <row r="133" spans="1:9" ht="12.75" customHeight="1">
      <c r="A133" s="5"/>
      <c r="B133" s="92"/>
      <c r="C133" s="92"/>
      <c r="D133" s="92"/>
      <c r="E133" s="92"/>
      <c r="F133" s="92"/>
      <c r="G133" s="92"/>
      <c r="H133" s="93"/>
    </row>
    <row r="134" spans="1:9" ht="12.75" customHeight="1">
      <c r="A134" s="5"/>
      <c r="B134" s="47" t="str">
        <f>CONCATENATE("Alprechnung"," ",Übersicht!$C$3)</f>
        <v xml:space="preserve">Alprechnung </v>
      </c>
      <c r="C134" s="47"/>
      <c r="D134" s="47"/>
      <c r="E134" s="47"/>
      <c r="F134" s="47"/>
      <c r="G134" s="47"/>
      <c r="H134" s="93"/>
    </row>
    <row r="135" spans="1:9" ht="12.75" customHeight="1">
      <c r="A135" s="5"/>
      <c r="B135" s="5">
        <f>Übersicht!$C$11</f>
        <v>0</v>
      </c>
      <c r="C135" s="5"/>
      <c r="D135" s="42"/>
      <c r="E135" s="42"/>
      <c r="F135" s="42"/>
      <c r="G135" s="42"/>
      <c r="H135" s="93"/>
    </row>
    <row r="136" spans="1:9" ht="12.75" customHeight="1" thickBot="1">
      <c r="A136" s="5"/>
      <c r="B136" s="5"/>
      <c r="C136" s="5"/>
      <c r="D136" s="42"/>
      <c r="E136" s="42"/>
      <c r="F136" s="42"/>
      <c r="G136" s="42"/>
      <c r="H136" s="93"/>
    </row>
    <row r="137" spans="1:9" ht="12.75" customHeight="1">
      <c r="A137" s="5"/>
      <c r="B137" s="117" t="s">
        <v>61</v>
      </c>
      <c r="C137" s="3"/>
      <c r="D137" s="51"/>
      <c r="E137" s="51"/>
      <c r="F137" s="51"/>
      <c r="G137" s="51"/>
      <c r="H137" s="96"/>
      <c r="I137" s="97"/>
    </row>
    <row r="138" spans="1:9" ht="12.75" customHeight="1">
      <c r="A138" s="5"/>
      <c r="B138" s="503" t="s">
        <v>42</v>
      </c>
      <c r="C138" s="504"/>
      <c r="D138" s="504"/>
      <c r="E138" s="504"/>
      <c r="F138" s="504"/>
      <c r="G138" s="72" t="s">
        <v>65</v>
      </c>
      <c r="H138" s="54" t="s">
        <v>66</v>
      </c>
      <c r="I138" s="98"/>
    </row>
    <row r="139" spans="1:9" ht="12.75" customHeight="1">
      <c r="B139" s="505" t="s">
        <v>52</v>
      </c>
      <c r="C139" s="506"/>
      <c r="D139" s="506"/>
      <c r="E139" s="506"/>
      <c r="F139" s="506"/>
      <c r="G139" s="110">
        <f>Übersicht!$G21</f>
        <v>0</v>
      </c>
      <c r="H139" s="99" t="str">
        <f>Übersicht!$G$18</f>
        <v>NST</v>
      </c>
      <c r="I139" s="98"/>
    </row>
    <row r="140" spans="1:9" ht="12.75" customHeight="1">
      <c r="B140" s="505" t="s">
        <v>170</v>
      </c>
      <c r="C140" s="506"/>
      <c r="D140" s="506"/>
      <c r="E140" s="506"/>
      <c r="F140" s="506"/>
      <c r="G140" s="100">
        <f>Produkte!$C24</f>
        <v>0</v>
      </c>
      <c r="H140" s="99" t="s">
        <v>67</v>
      </c>
      <c r="I140" s="98"/>
    </row>
    <row r="141" spans="1:9" ht="12.75" customHeight="1">
      <c r="A141" s="5"/>
      <c r="B141" s="52"/>
      <c r="C141" s="5"/>
      <c r="D141" s="42"/>
      <c r="E141" s="42"/>
      <c r="F141" s="42"/>
      <c r="G141" s="42"/>
      <c r="H141" s="93"/>
      <c r="I141" s="98"/>
    </row>
    <row r="142" spans="1:9" ht="12.75" customHeight="1">
      <c r="A142" s="5"/>
      <c r="B142" s="116" t="s">
        <v>154</v>
      </c>
      <c r="C142" s="5"/>
      <c r="D142" s="42"/>
      <c r="E142" s="42"/>
      <c r="F142" s="42"/>
      <c r="G142" s="42"/>
      <c r="H142" s="93"/>
      <c r="I142" s="98"/>
    </row>
    <row r="143" spans="1:9" ht="12.75" customHeight="1">
      <c r="A143" s="5"/>
      <c r="B143" s="73" t="s">
        <v>42</v>
      </c>
      <c r="C143" s="64"/>
      <c r="D143" s="64"/>
      <c r="E143" s="64"/>
      <c r="F143" s="64"/>
      <c r="G143" s="74"/>
      <c r="H143" s="53" t="s">
        <v>62</v>
      </c>
      <c r="I143" s="57" t="s">
        <v>53</v>
      </c>
    </row>
    <row r="144" spans="1:9" ht="12.75" customHeight="1">
      <c r="A144" s="5"/>
      <c r="B144" s="101" t="str">
        <f>Privat!$J$55</f>
        <v/>
      </c>
      <c r="C144" s="102"/>
      <c r="D144" s="102"/>
      <c r="E144" s="102"/>
      <c r="F144" s="102"/>
      <c r="G144" s="103"/>
      <c r="H144" s="104" t="e">
        <f>-1*Privat!$K$55/Übersicht!$G$39</f>
        <v>#DIV/0!</v>
      </c>
      <c r="I144" s="105" t="e">
        <f>G139*H144</f>
        <v>#DIV/0!</v>
      </c>
    </row>
    <row r="145" spans="1:9" ht="12.75" customHeight="1">
      <c r="A145" s="5"/>
      <c r="B145" s="101" t="str">
        <f>Privat!$J$56</f>
        <v/>
      </c>
      <c r="C145" s="102"/>
      <c r="D145" s="102"/>
      <c r="E145" s="102"/>
      <c r="F145" s="102"/>
      <c r="G145" s="103"/>
      <c r="H145" s="104" t="e">
        <f>-1*Privat!$K$56/Übersicht!$G$39</f>
        <v>#DIV/0!</v>
      </c>
      <c r="I145" s="105" t="e">
        <f>G139*H145</f>
        <v>#DIV/0!</v>
      </c>
    </row>
    <row r="146" spans="1:9" ht="12.75" customHeight="1">
      <c r="A146" s="5"/>
      <c r="B146" s="101" t="str">
        <f>Privat!$J$57</f>
        <v/>
      </c>
      <c r="C146" s="102"/>
      <c r="D146" s="102"/>
      <c r="E146" s="102"/>
      <c r="F146" s="102"/>
      <c r="G146" s="103"/>
      <c r="H146" s="104" t="e">
        <f>-1*Privat!$K$57/Produkte!$C$42</f>
        <v>#DIV/0!</v>
      </c>
      <c r="I146" s="105" t="e">
        <f>H146*G140</f>
        <v>#DIV/0!</v>
      </c>
    </row>
    <row r="147" spans="1:9" ht="12.75" customHeight="1">
      <c r="A147" s="5"/>
      <c r="B147" s="101" t="s">
        <v>60</v>
      </c>
      <c r="C147" s="102"/>
      <c r="D147" s="102"/>
      <c r="E147" s="102"/>
      <c r="F147" s="102"/>
      <c r="G147" s="103"/>
      <c r="H147" s="106">
        <f>-1*Übersicht!$C$12</f>
        <v>0</v>
      </c>
      <c r="I147" s="105">
        <f>H147*G139</f>
        <v>0</v>
      </c>
    </row>
    <row r="148" spans="1:9" ht="12.75" customHeight="1">
      <c r="B148" s="490" t="s">
        <v>10</v>
      </c>
      <c r="C148" s="491"/>
      <c r="D148" s="491"/>
      <c r="E148" s="491"/>
      <c r="F148" s="491"/>
      <c r="G148" s="491"/>
      <c r="H148" s="492"/>
      <c r="I148" s="85" t="e">
        <f>SUM(I144:I146)</f>
        <v>#DIV/0!</v>
      </c>
    </row>
    <row r="149" spans="1:9" ht="12.75" customHeight="1">
      <c r="A149" s="5"/>
      <c r="B149" s="116" t="s">
        <v>155</v>
      </c>
      <c r="C149" s="5"/>
      <c r="D149" s="92"/>
      <c r="E149" s="92"/>
      <c r="F149" s="92"/>
      <c r="G149" s="92"/>
      <c r="H149" s="107"/>
      <c r="I149" s="108"/>
    </row>
    <row r="150" spans="1:9" ht="12.75" customHeight="1">
      <c r="A150" s="5"/>
      <c r="B150" s="73" t="s">
        <v>42</v>
      </c>
      <c r="C150" s="64"/>
      <c r="D150" s="64"/>
      <c r="E150" s="64"/>
      <c r="F150" s="64"/>
      <c r="G150" s="74"/>
      <c r="H150" s="55" t="s">
        <v>62</v>
      </c>
      <c r="I150" s="57" t="s">
        <v>53</v>
      </c>
    </row>
    <row r="151" spans="1:9" ht="12.75" customHeight="1">
      <c r="A151" s="5"/>
      <c r="B151" s="101" t="str">
        <f>IF(Hauptabrechnung!$Q$7&lt;&gt;0,"Variable Sömmerungskosten","Fixe Sömmerungskosten")</f>
        <v>Fixe Sömmerungskosten</v>
      </c>
      <c r="C151" s="102"/>
      <c r="D151" s="102"/>
      <c r="E151" s="102"/>
      <c r="F151" s="102"/>
      <c r="G151" s="103"/>
      <c r="H151" s="104">
        <f>IF(Hauptabrechnung!$Q$7&lt;&gt;0,Hauptabrechnung!$Q$7,Übersicht!$C$16)</f>
        <v>0</v>
      </c>
      <c r="I151" s="105" t="str">
        <f>IF(H151&lt;&gt;0,H151*G139,"")</f>
        <v/>
      </c>
    </row>
    <row r="152" spans="1:9" ht="12.75" customHeight="1">
      <c r="A152" s="5"/>
      <c r="B152" s="101" t="e">
        <f>IF(Hauptabrechnung!$Q$10&lt;&gt;0,"Verrechnung über Milch",IF(Hauptabrechnung!$Q$8&lt;&gt;0,Hauptabrechnung!$P$8,""))</f>
        <v>#DIV/0!</v>
      </c>
      <c r="C152" s="102"/>
      <c r="D152" s="102"/>
      <c r="E152" s="102"/>
      <c r="F152" s="102"/>
      <c r="G152" s="103"/>
      <c r="H152" s="104" t="e">
        <f>IF(Hauptabrechnung!$Q$10&lt;&gt;0,Hauptabrechnung!$Q$10,IF(Hauptabrechnung!$Q$8&lt;&gt;0,-Hauptabrechnung!$Q$8,""))</f>
        <v>#DIV/0!</v>
      </c>
      <c r="I152" s="105" t="e">
        <f>IF(H152="","",H152*G140)</f>
        <v>#DIV/0!</v>
      </c>
    </row>
    <row r="153" spans="1:9" ht="12.75" customHeight="1">
      <c r="A153" s="5"/>
      <c r="B153" s="490" t="s">
        <v>10</v>
      </c>
      <c r="C153" s="491"/>
      <c r="D153" s="491"/>
      <c r="E153" s="491"/>
      <c r="F153" s="491"/>
      <c r="G153" s="491"/>
      <c r="H153" s="492"/>
      <c r="I153" s="85" t="e">
        <f>SUM(I151:I152)</f>
        <v>#DIV/0!</v>
      </c>
    </row>
    <row r="154" spans="1:9" ht="12.75" customHeight="1">
      <c r="B154" s="116" t="s">
        <v>57</v>
      </c>
      <c r="C154" s="5"/>
      <c r="D154" s="92"/>
      <c r="E154" s="92"/>
      <c r="F154" s="92"/>
      <c r="G154" s="92"/>
      <c r="H154" s="92"/>
      <c r="I154" s="98"/>
    </row>
    <row r="155" spans="1:9" ht="12.75" customHeight="1">
      <c r="B155" s="56" t="s">
        <v>63</v>
      </c>
      <c r="C155" s="63" t="s">
        <v>97</v>
      </c>
      <c r="D155" s="53" t="s">
        <v>91</v>
      </c>
      <c r="E155" s="53" t="s">
        <v>92</v>
      </c>
      <c r="F155" s="53" t="s">
        <v>98</v>
      </c>
      <c r="G155" s="53" t="s">
        <v>28</v>
      </c>
      <c r="H155" s="53" t="s">
        <v>58</v>
      </c>
      <c r="I155" s="57" t="s">
        <v>53</v>
      </c>
    </row>
    <row r="156" spans="1:9" ht="12.75" customHeight="1">
      <c r="B156" s="109" t="str">
        <f>Produkte!$A$12</f>
        <v xml:space="preserve">Alpkäse </v>
      </c>
      <c r="C156" s="126" t="e">
        <f>IF(Produkte!$H24&gt;0,Produkte!$H24,0)</f>
        <v>#DIV/0!</v>
      </c>
      <c r="D156" s="110">
        <f>Produkte!$B50</f>
        <v>0</v>
      </c>
      <c r="E156" s="110">
        <f>Produkte!$C50</f>
        <v>0</v>
      </c>
      <c r="F156" s="110">
        <f>Produkte!$D50</f>
        <v>0</v>
      </c>
      <c r="G156" s="110" t="e">
        <f t="shared" ref="G156:G160" si="4">SUM(D156:F156)-C156</f>
        <v>#DIV/0!</v>
      </c>
      <c r="H156" s="111">
        <f>Produkte!$E$44</f>
        <v>16</v>
      </c>
      <c r="I156" s="112" t="e">
        <f t="shared" ref="I156:I160" si="5">G156*H156</f>
        <v>#DIV/0!</v>
      </c>
    </row>
    <row r="157" spans="1:9" ht="12.75" customHeight="1">
      <c r="B157" s="109" t="str">
        <f>Produkte!$A$13</f>
        <v>Alpbutter</v>
      </c>
      <c r="C157" s="126" t="e">
        <f>Produkte!$I24</f>
        <v>#DIV/0!</v>
      </c>
      <c r="D157" s="110">
        <f>Produkte!$G50</f>
        <v>0</v>
      </c>
      <c r="E157" s="110">
        <f>Produkte!$H50</f>
        <v>0</v>
      </c>
      <c r="F157" s="110">
        <f>Produkte!$I50</f>
        <v>0</v>
      </c>
      <c r="G157" s="110" t="e">
        <f t="shared" si="4"/>
        <v>#DIV/0!</v>
      </c>
      <c r="H157" s="111">
        <f>Produkte!$J$44</f>
        <v>16</v>
      </c>
      <c r="I157" s="112" t="e">
        <f t="shared" si="5"/>
        <v>#DIV/0!</v>
      </c>
    </row>
    <row r="158" spans="1:9" ht="12.75" customHeight="1">
      <c r="B158" s="109" t="str">
        <f>Produkte!$A$14</f>
        <v>Milch</v>
      </c>
      <c r="C158" s="126" t="e">
        <f>Produkte!$J24</f>
        <v>#DIV/0!</v>
      </c>
      <c r="D158" s="110">
        <f>Produkte!$L50</f>
        <v>0</v>
      </c>
      <c r="E158" s="110">
        <f>Produkte!$M50</f>
        <v>0</v>
      </c>
      <c r="F158" s="110">
        <f>Produkte!$N50</f>
        <v>0</v>
      </c>
      <c r="G158" s="110" t="e">
        <f t="shared" si="4"/>
        <v>#DIV/0!</v>
      </c>
      <c r="H158" s="111">
        <f>Produkte!$O$44</f>
        <v>0</v>
      </c>
      <c r="I158" s="112" t="e">
        <f t="shared" si="5"/>
        <v>#DIV/0!</v>
      </c>
    </row>
    <row r="159" spans="1:9" ht="12.75" customHeight="1">
      <c r="B159" s="109">
        <f>Produkte!$A$15</f>
        <v>0</v>
      </c>
      <c r="C159" s="126" t="e">
        <f>Produkte!$K24</f>
        <v>#DIV/0!</v>
      </c>
      <c r="D159" s="126">
        <f>Produkte!$B96</f>
        <v>0</v>
      </c>
      <c r="E159" s="126">
        <f>Produkte!$C96</f>
        <v>0</v>
      </c>
      <c r="F159" s="126">
        <f>Produkte!$D96</f>
        <v>0</v>
      </c>
      <c r="G159" s="110" t="e">
        <f t="shared" si="4"/>
        <v>#DIV/0!</v>
      </c>
      <c r="H159" s="111">
        <f>Produkte!$E$90</f>
        <v>0</v>
      </c>
      <c r="I159" s="112" t="e">
        <f t="shared" si="5"/>
        <v>#DIV/0!</v>
      </c>
    </row>
    <row r="160" spans="1:9" ht="12.75" customHeight="1">
      <c r="B160" s="109">
        <f>Produkte!$A$16</f>
        <v>0</v>
      </c>
      <c r="C160" s="126" t="e">
        <f>Produkte!$L24</f>
        <v>#DIV/0!</v>
      </c>
      <c r="D160" s="126">
        <f>Produkte!$G95</f>
        <v>0</v>
      </c>
      <c r="E160" s="126">
        <f>Produkte!$H95</f>
        <v>0</v>
      </c>
      <c r="F160" s="126">
        <f>Produkte!$I95</f>
        <v>0</v>
      </c>
      <c r="G160" s="110" t="e">
        <f t="shared" si="4"/>
        <v>#DIV/0!</v>
      </c>
      <c r="H160" s="111">
        <f>Produkte!$J$90</f>
        <v>0</v>
      </c>
      <c r="I160" s="112" t="e">
        <f t="shared" si="5"/>
        <v>#DIV/0!</v>
      </c>
    </row>
    <row r="161" spans="1:9" ht="12.75" customHeight="1">
      <c r="B161" s="490" t="s">
        <v>10</v>
      </c>
      <c r="C161" s="491"/>
      <c r="D161" s="491"/>
      <c r="E161" s="491"/>
      <c r="F161" s="491"/>
      <c r="G161" s="491"/>
      <c r="H161" s="492"/>
      <c r="I161" s="86" t="e">
        <f>SUM(I156:I160)</f>
        <v>#DIV/0!</v>
      </c>
    </row>
    <row r="162" spans="1:9" ht="12.75" customHeight="1">
      <c r="B162" s="116" t="s">
        <v>59</v>
      </c>
      <c r="C162" s="5"/>
      <c r="D162" s="92"/>
      <c r="E162" s="92"/>
      <c r="F162" s="92"/>
      <c r="G162" s="92"/>
      <c r="H162" s="92"/>
      <c r="I162" s="98"/>
    </row>
    <row r="163" spans="1:9" ht="12.75" customHeight="1">
      <c r="B163" s="73" t="s">
        <v>42</v>
      </c>
      <c r="C163" s="64"/>
      <c r="D163" s="64"/>
      <c r="E163" s="64"/>
      <c r="F163" s="64"/>
      <c r="G163" s="53" t="s">
        <v>64</v>
      </c>
      <c r="H163" s="53" t="s">
        <v>62</v>
      </c>
      <c r="I163" s="57" t="s">
        <v>53</v>
      </c>
    </row>
    <row r="164" spans="1:9" ht="12.75" customHeight="1">
      <c r="B164" s="101" t="s">
        <v>96</v>
      </c>
      <c r="C164" s="102"/>
      <c r="D164" s="102"/>
      <c r="E164" s="102"/>
      <c r="F164" s="102"/>
      <c r="G164" s="113">
        <f>IF(Gemeinwerk!Auszahlung=Gemeinwerk!$P$9,-1*Gemeinwerk!$D10,-1*Gemeinwerk!$E10)</f>
        <v>0</v>
      </c>
      <c r="H164" s="111">
        <f>Gemeinwerk!$B$4</f>
        <v>0</v>
      </c>
      <c r="I164" s="112">
        <f>H164*G164</f>
        <v>0</v>
      </c>
    </row>
    <row r="165" spans="1:9" ht="12.75" customHeight="1">
      <c r="B165" s="101" t="s">
        <v>22</v>
      </c>
      <c r="C165" s="102"/>
      <c r="D165" s="102"/>
      <c r="E165" s="102"/>
      <c r="F165" s="102"/>
      <c r="G165" s="89"/>
      <c r="H165" s="114"/>
      <c r="I165" s="112">
        <f>-1*Gemeinwerk!$F10</f>
        <v>0</v>
      </c>
    </row>
    <row r="166" spans="1:9" ht="12.75" customHeight="1">
      <c r="B166" s="490" t="s">
        <v>10</v>
      </c>
      <c r="C166" s="491"/>
      <c r="D166" s="491"/>
      <c r="E166" s="491"/>
      <c r="F166" s="491"/>
      <c r="G166" s="491"/>
      <c r="H166" s="492"/>
      <c r="I166" s="86">
        <f>SUM(I164:I165)</f>
        <v>0</v>
      </c>
    </row>
    <row r="167" spans="1:9" ht="12.75" customHeight="1">
      <c r="A167" s="5"/>
      <c r="B167" s="116" t="s">
        <v>156</v>
      </c>
      <c r="C167" s="5"/>
      <c r="D167" s="42"/>
      <c r="E167" s="42"/>
      <c r="F167" s="42"/>
      <c r="G167" s="42"/>
      <c r="H167" s="93"/>
      <c r="I167" s="98"/>
    </row>
    <row r="168" spans="1:9" ht="12.75" customHeight="1">
      <c r="A168" s="5"/>
      <c r="B168" s="493" t="s">
        <v>42</v>
      </c>
      <c r="C168" s="494"/>
      <c r="D168" s="494"/>
      <c r="E168" s="494"/>
      <c r="F168" s="494"/>
      <c r="G168" s="494"/>
      <c r="H168" s="495"/>
      <c r="I168" s="57" t="s">
        <v>53</v>
      </c>
    </row>
    <row r="169" spans="1:9" ht="12.75" customHeight="1">
      <c r="A169" s="5"/>
      <c r="B169" s="496"/>
      <c r="C169" s="497"/>
      <c r="D169" s="497"/>
      <c r="E169" s="497"/>
      <c r="F169" s="497"/>
      <c r="G169" s="497"/>
      <c r="H169" s="498"/>
      <c r="I169" s="381"/>
    </row>
    <row r="170" spans="1:9" ht="12.75" customHeight="1">
      <c r="A170" s="5"/>
      <c r="B170" s="496"/>
      <c r="C170" s="497"/>
      <c r="D170" s="497"/>
      <c r="E170" s="497"/>
      <c r="F170" s="497"/>
      <c r="G170" s="497"/>
      <c r="H170" s="498"/>
      <c r="I170" s="381"/>
    </row>
    <row r="171" spans="1:9" ht="12.75" customHeight="1">
      <c r="A171" s="5"/>
      <c r="B171" s="374"/>
      <c r="C171" s="375"/>
      <c r="D171" s="375"/>
      <c r="E171" s="375"/>
      <c r="F171" s="376"/>
      <c r="G171" s="376"/>
      <c r="H171" s="377"/>
      <c r="I171" s="381"/>
    </row>
    <row r="172" spans="1:9" ht="12.75" customHeight="1">
      <c r="A172" s="5"/>
      <c r="B172" s="118"/>
      <c r="C172" s="119"/>
      <c r="D172" s="119"/>
      <c r="E172" s="120" t="s">
        <v>160</v>
      </c>
      <c r="F172" s="499">
        <f>SUM(Privat!$O$58:$O$81)</f>
        <v>0</v>
      </c>
      <c r="G172" s="499"/>
      <c r="H172" s="71" t="s">
        <v>159</v>
      </c>
      <c r="I172" s="112">
        <f>SUM(I169:I171)</f>
        <v>0</v>
      </c>
    </row>
    <row r="173" spans="1:9" ht="12.75" customHeight="1">
      <c r="A173" s="5"/>
      <c r="B173" s="52"/>
      <c r="C173" s="5"/>
      <c r="D173" s="42"/>
      <c r="E173" s="42"/>
      <c r="F173" s="42"/>
      <c r="G173" s="42"/>
      <c r="H173" s="49"/>
      <c r="I173" s="98"/>
    </row>
    <row r="174" spans="1:9" ht="12.75" customHeight="1" thickBot="1">
      <c r="A174" s="5"/>
      <c r="B174" s="500" t="e">
        <f>IF(I174&gt;0,"TOTAL ZU UNSEREN GUNSTEN", "TOTAL ZU IHREN GUNSTEN")</f>
        <v>#DIV/0!</v>
      </c>
      <c r="C174" s="501"/>
      <c r="D174" s="502"/>
      <c r="E174" s="502"/>
      <c r="F174" s="502"/>
      <c r="G174" s="502"/>
      <c r="H174" s="502"/>
      <c r="I174" s="127" t="e">
        <f>ROUND((I148+I153+I161+I166+I172)*2,1)/2</f>
        <v>#DIV/0!</v>
      </c>
    </row>
    <row r="175" spans="1:9" ht="12.75" customHeight="1">
      <c r="A175" s="5"/>
      <c r="B175" s="50" t="s">
        <v>157</v>
      </c>
      <c r="C175" s="92"/>
      <c r="D175" s="92"/>
      <c r="E175" s="42"/>
      <c r="F175" s="42"/>
      <c r="G175" s="42"/>
      <c r="H175" s="93"/>
      <c r="I175" s="92"/>
    </row>
    <row r="176" spans="1:9" ht="12.75" customHeight="1">
      <c r="B176" s="48"/>
      <c r="C176" s="48"/>
      <c r="D176" s="48"/>
      <c r="E176" s="92"/>
      <c r="F176" s="92"/>
      <c r="G176" s="92"/>
      <c r="H176" s="93"/>
      <c r="I176" s="92"/>
    </row>
    <row r="177" spans="1:9" ht="12.75" customHeight="1">
      <c r="A177" s="50"/>
      <c r="C177" s="115" t="s">
        <v>158</v>
      </c>
      <c r="D177" s="88">
        <f>B126</f>
        <v>0</v>
      </c>
      <c r="E177" s="48"/>
      <c r="F177" s="48"/>
      <c r="G177" s="48"/>
      <c r="H177" s="49"/>
      <c r="I177" s="48"/>
    </row>
    <row r="178" spans="1:9" ht="12.75" customHeight="1">
      <c r="I178" s="92"/>
    </row>
    <row r="179" spans="1:9" ht="12.75" customHeight="1">
      <c r="B179" s="5"/>
      <c r="C179" s="5"/>
      <c r="D179" s="92"/>
      <c r="E179" s="92"/>
      <c r="F179" s="92"/>
      <c r="G179" s="92"/>
      <c r="H179" s="93"/>
      <c r="I179" s="92"/>
    </row>
    <row r="180" spans="1:9" ht="12.75" customHeight="1">
      <c r="C180" s="94"/>
      <c r="D180" s="92"/>
      <c r="E180" s="92"/>
      <c r="F180" s="92"/>
      <c r="G180" s="92"/>
    </row>
    <row r="181" spans="1:9" ht="12.75" customHeight="1">
      <c r="C181" s="94"/>
      <c r="D181" s="92"/>
      <c r="E181" s="92"/>
      <c r="F181" s="92"/>
      <c r="G181" s="92"/>
    </row>
    <row r="182" spans="1:9" ht="12.75" customHeight="1">
      <c r="C182" s="92"/>
      <c r="D182" s="92"/>
      <c r="E182" s="92"/>
      <c r="F182" s="92"/>
      <c r="G182" s="92"/>
    </row>
    <row r="183" spans="1:9" ht="12.75" customHeight="1">
      <c r="A183" s="92"/>
      <c r="B183" s="92"/>
      <c r="C183" s="92"/>
      <c r="D183" s="92"/>
      <c r="E183" s="92"/>
      <c r="F183" s="92"/>
      <c r="G183" s="92"/>
      <c r="H183" s="93"/>
    </row>
    <row r="184" spans="1:9" ht="12.75" customHeight="1">
      <c r="A184" s="92"/>
      <c r="B184" s="92" t="str">
        <f>CONCATENATE("Alpgenossenschaft"," ",Übersicht!$C$4)</f>
        <v xml:space="preserve">Alpgenossenschaft </v>
      </c>
      <c r="C184" s="92"/>
      <c r="D184" s="92"/>
      <c r="E184" s="92"/>
      <c r="F184" s="92"/>
      <c r="G184" s="92"/>
      <c r="H184" s="93"/>
    </row>
    <row r="185" spans="1:9" ht="12.75" customHeight="1">
      <c r="A185" s="92"/>
      <c r="B185" s="95">
        <f>Übersicht!$C$5</f>
        <v>0</v>
      </c>
      <c r="C185" s="92"/>
      <c r="D185" s="92"/>
      <c r="E185" s="92"/>
      <c r="F185" s="92"/>
      <c r="H185" s="94">
        <f>Übersicht!$B22</f>
        <v>0</v>
      </c>
    </row>
    <row r="186" spans="1:9" ht="12.75" customHeight="1">
      <c r="A186" s="92"/>
      <c r="B186" s="94">
        <f>Übersicht!$C$6</f>
        <v>0</v>
      </c>
      <c r="C186" s="92"/>
      <c r="D186" s="92"/>
      <c r="E186" s="92"/>
      <c r="F186" s="92"/>
      <c r="H186" s="94">
        <f>Übersicht!$C22</f>
        <v>0</v>
      </c>
    </row>
    <row r="187" spans="1:9" ht="12.75" customHeight="1">
      <c r="A187" s="92"/>
      <c r="B187" s="94">
        <f>Übersicht!$C$7</f>
        <v>0</v>
      </c>
      <c r="C187" s="92"/>
      <c r="D187" s="92"/>
      <c r="E187" s="92"/>
      <c r="F187" s="92"/>
      <c r="H187" s="94" t="str">
        <f>CONCATENATE(Übersicht!$D22," ",Übersicht!$E22)</f>
        <v xml:space="preserve"> </v>
      </c>
    </row>
    <row r="188" spans="1:9" ht="12.75" customHeight="1">
      <c r="A188" s="92"/>
      <c r="B188" s="92"/>
      <c r="C188" s="92"/>
      <c r="D188" s="92"/>
      <c r="E188" s="92"/>
      <c r="F188" s="92"/>
      <c r="G188" s="92"/>
      <c r="H188" s="93"/>
    </row>
    <row r="189" spans="1:9" ht="12.75" customHeight="1">
      <c r="A189" s="92"/>
      <c r="B189" s="92"/>
      <c r="C189" s="92"/>
      <c r="D189" s="92"/>
      <c r="E189" s="92"/>
      <c r="F189" s="92"/>
      <c r="G189" s="92"/>
      <c r="H189" s="93"/>
    </row>
    <row r="190" spans="1:9" ht="12.75" customHeight="1">
      <c r="A190" s="5"/>
      <c r="B190" s="92"/>
      <c r="C190" s="92"/>
      <c r="D190" s="92"/>
      <c r="E190" s="92"/>
      <c r="F190" s="92"/>
      <c r="G190" s="92"/>
      <c r="H190" s="93"/>
    </row>
    <row r="191" spans="1:9" ht="12.75" customHeight="1">
      <c r="A191" s="5"/>
      <c r="B191" s="92"/>
      <c r="C191" s="92"/>
      <c r="D191" s="92"/>
      <c r="E191" s="92"/>
      <c r="F191" s="92"/>
      <c r="G191" s="92"/>
      <c r="H191" s="93"/>
    </row>
    <row r="192" spans="1:9" ht="12.75" customHeight="1">
      <c r="A192" s="5"/>
      <c r="B192" s="92"/>
      <c r="C192" s="92"/>
      <c r="D192" s="92"/>
      <c r="E192" s="92"/>
      <c r="F192" s="92"/>
      <c r="G192" s="92"/>
      <c r="H192" s="93"/>
    </row>
    <row r="193" spans="1:9" ht="12.75" customHeight="1">
      <c r="A193" s="5"/>
      <c r="B193" s="47" t="str">
        <f>CONCATENATE("Alprechnung"," ",Übersicht!$C$3)</f>
        <v xml:space="preserve">Alprechnung </v>
      </c>
      <c r="C193" s="47"/>
      <c r="D193" s="47"/>
      <c r="E193" s="47"/>
      <c r="F193" s="47"/>
      <c r="G193" s="47"/>
      <c r="H193" s="93"/>
    </row>
    <row r="194" spans="1:9" ht="12.75" customHeight="1">
      <c r="A194" s="5"/>
      <c r="B194" s="5">
        <f>Übersicht!$C$11</f>
        <v>0</v>
      </c>
      <c r="C194" s="5"/>
      <c r="D194" s="42"/>
      <c r="E194" s="42"/>
      <c r="F194" s="42"/>
      <c r="G194" s="42"/>
      <c r="H194" s="93"/>
    </row>
    <row r="195" spans="1:9" ht="12.75" customHeight="1" thickBot="1">
      <c r="A195" s="5"/>
      <c r="B195" s="5"/>
      <c r="C195" s="5"/>
      <c r="D195" s="42"/>
      <c r="E195" s="42"/>
      <c r="F195" s="42"/>
      <c r="G195" s="42"/>
      <c r="H195" s="93"/>
    </row>
    <row r="196" spans="1:9" ht="12.75" customHeight="1">
      <c r="A196" s="5"/>
      <c r="B196" s="117" t="s">
        <v>61</v>
      </c>
      <c r="C196" s="3"/>
      <c r="D196" s="51"/>
      <c r="E196" s="51"/>
      <c r="F196" s="51"/>
      <c r="G196" s="51"/>
      <c r="H196" s="96"/>
      <c r="I196" s="97"/>
    </row>
    <row r="197" spans="1:9" ht="12.75" customHeight="1">
      <c r="A197" s="5"/>
      <c r="B197" s="503" t="s">
        <v>42</v>
      </c>
      <c r="C197" s="504"/>
      <c r="D197" s="504"/>
      <c r="E197" s="504"/>
      <c r="F197" s="504"/>
      <c r="G197" s="72" t="s">
        <v>65</v>
      </c>
      <c r="H197" s="54" t="s">
        <v>66</v>
      </c>
      <c r="I197" s="98"/>
    </row>
    <row r="198" spans="1:9" ht="12.75" customHeight="1">
      <c r="B198" s="505" t="s">
        <v>52</v>
      </c>
      <c r="C198" s="506"/>
      <c r="D198" s="506"/>
      <c r="E198" s="506"/>
      <c r="F198" s="506"/>
      <c r="G198" s="110">
        <f>Übersicht!$G22</f>
        <v>0</v>
      </c>
      <c r="H198" s="99" t="str">
        <f>Übersicht!$G$18</f>
        <v>NST</v>
      </c>
      <c r="I198" s="98"/>
    </row>
    <row r="199" spans="1:9" ht="12.75" customHeight="1">
      <c r="B199" s="505" t="s">
        <v>170</v>
      </c>
      <c r="C199" s="506"/>
      <c r="D199" s="506"/>
      <c r="E199" s="506"/>
      <c r="F199" s="506"/>
      <c r="G199" s="100">
        <f>Produkte!$C25</f>
        <v>0</v>
      </c>
      <c r="H199" s="99" t="s">
        <v>67</v>
      </c>
      <c r="I199" s="98"/>
    </row>
    <row r="200" spans="1:9" ht="12.75" customHeight="1">
      <c r="A200" s="5"/>
      <c r="B200" s="52"/>
      <c r="C200" s="5"/>
      <c r="D200" s="42"/>
      <c r="E200" s="42"/>
      <c r="F200" s="42"/>
      <c r="G200" s="42"/>
      <c r="H200" s="93"/>
      <c r="I200" s="98"/>
    </row>
    <row r="201" spans="1:9" ht="12.75" customHeight="1">
      <c r="A201" s="5"/>
      <c r="B201" s="116" t="s">
        <v>154</v>
      </c>
      <c r="C201" s="5"/>
      <c r="D201" s="42"/>
      <c r="E201" s="42"/>
      <c r="F201" s="42"/>
      <c r="G201" s="42"/>
      <c r="H201" s="93"/>
      <c r="I201" s="98"/>
    </row>
    <row r="202" spans="1:9" ht="12.75" customHeight="1">
      <c r="A202" s="5"/>
      <c r="B202" s="73" t="s">
        <v>42</v>
      </c>
      <c r="C202" s="64"/>
      <c r="D202" s="64"/>
      <c r="E202" s="64"/>
      <c r="F202" s="64"/>
      <c r="G202" s="74"/>
      <c r="H202" s="53" t="s">
        <v>62</v>
      </c>
      <c r="I202" s="57" t="s">
        <v>53</v>
      </c>
    </row>
    <row r="203" spans="1:9" ht="12.75" customHeight="1">
      <c r="A203" s="5"/>
      <c r="B203" s="101" t="str">
        <f>Privat!$J$55</f>
        <v/>
      </c>
      <c r="C203" s="102"/>
      <c r="D203" s="102"/>
      <c r="E203" s="102"/>
      <c r="F203" s="102"/>
      <c r="G203" s="103"/>
      <c r="H203" s="104" t="e">
        <f>-1*Privat!$K$55/Übersicht!$G$39</f>
        <v>#DIV/0!</v>
      </c>
      <c r="I203" s="105" t="e">
        <f>G198*H203</f>
        <v>#DIV/0!</v>
      </c>
    </row>
    <row r="204" spans="1:9" ht="12.75" customHeight="1">
      <c r="A204" s="5"/>
      <c r="B204" s="101" t="str">
        <f>Privat!$J$56</f>
        <v/>
      </c>
      <c r="C204" s="102"/>
      <c r="D204" s="102"/>
      <c r="E204" s="102"/>
      <c r="F204" s="102"/>
      <c r="G204" s="103"/>
      <c r="H204" s="104" t="e">
        <f>-1*Privat!$K$56/Übersicht!$G$39</f>
        <v>#DIV/0!</v>
      </c>
      <c r="I204" s="105" t="e">
        <f>G198*H204</f>
        <v>#DIV/0!</v>
      </c>
    </row>
    <row r="205" spans="1:9" ht="12.75" customHeight="1">
      <c r="A205" s="5"/>
      <c r="B205" s="101" t="str">
        <f>Privat!$J$57</f>
        <v/>
      </c>
      <c r="C205" s="102"/>
      <c r="D205" s="102"/>
      <c r="E205" s="102"/>
      <c r="F205" s="102"/>
      <c r="G205" s="103"/>
      <c r="H205" s="104" t="e">
        <f>-1*Privat!$K$57/Produkte!$C$42</f>
        <v>#DIV/0!</v>
      </c>
      <c r="I205" s="105" t="e">
        <f>H205*G199</f>
        <v>#DIV/0!</v>
      </c>
    </row>
    <row r="206" spans="1:9" ht="12.75" customHeight="1">
      <c r="A206" s="5"/>
      <c r="B206" s="101" t="s">
        <v>60</v>
      </c>
      <c r="C206" s="102"/>
      <c r="D206" s="102"/>
      <c r="E206" s="102"/>
      <c r="F206" s="102"/>
      <c r="G206" s="103"/>
      <c r="H206" s="106">
        <f>-1*Übersicht!$C$12</f>
        <v>0</v>
      </c>
      <c r="I206" s="105">
        <f>H206*G198</f>
        <v>0</v>
      </c>
    </row>
    <row r="207" spans="1:9" ht="12.75" customHeight="1">
      <c r="B207" s="490" t="s">
        <v>10</v>
      </c>
      <c r="C207" s="491"/>
      <c r="D207" s="491"/>
      <c r="E207" s="491"/>
      <c r="F207" s="491"/>
      <c r="G207" s="491"/>
      <c r="H207" s="492"/>
      <c r="I207" s="85" t="e">
        <f>SUM(I203:I205)</f>
        <v>#DIV/0!</v>
      </c>
    </row>
    <row r="208" spans="1:9" ht="12.75" customHeight="1">
      <c r="A208" s="5"/>
      <c r="B208" s="116" t="s">
        <v>155</v>
      </c>
      <c r="C208" s="5"/>
      <c r="D208" s="92"/>
      <c r="E208" s="92"/>
      <c r="F208" s="92"/>
      <c r="G208" s="92"/>
      <c r="H208" s="107"/>
      <c r="I208" s="108"/>
    </row>
    <row r="209" spans="1:9" ht="12.75" customHeight="1">
      <c r="A209" s="5"/>
      <c r="B209" s="73" t="s">
        <v>42</v>
      </c>
      <c r="C209" s="64"/>
      <c r="D209" s="64"/>
      <c r="E209" s="64"/>
      <c r="F209" s="64"/>
      <c r="G209" s="74"/>
      <c r="H209" s="55" t="s">
        <v>62</v>
      </c>
      <c r="I209" s="57" t="s">
        <v>53</v>
      </c>
    </row>
    <row r="210" spans="1:9" ht="12.75" customHeight="1">
      <c r="A210" s="5"/>
      <c r="B210" s="101" t="str">
        <f>IF(Hauptabrechnung!$Q$7&lt;&gt;0,"Variable Sömmerungskosten","Fixe Sömmerungskosten")</f>
        <v>Fixe Sömmerungskosten</v>
      </c>
      <c r="C210" s="102"/>
      <c r="D210" s="102"/>
      <c r="E210" s="102"/>
      <c r="F210" s="102"/>
      <c r="G210" s="103"/>
      <c r="H210" s="104">
        <f>IF(Hauptabrechnung!$Q$7&lt;&gt;0,Hauptabrechnung!$Q$7,Übersicht!$C$16)</f>
        <v>0</v>
      </c>
      <c r="I210" s="105" t="str">
        <f>IF(H210&lt;&gt;0,H210*G198,"")</f>
        <v/>
      </c>
    </row>
    <row r="211" spans="1:9" ht="12.75" customHeight="1">
      <c r="A211" s="5"/>
      <c r="B211" s="101" t="e">
        <f>IF(Hauptabrechnung!$Q$10&lt;&gt;0,"Verrechnung über Milch",IF(Hauptabrechnung!$Q$8&lt;&gt;0,Hauptabrechnung!$P$8,""))</f>
        <v>#DIV/0!</v>
      </c>
      <c r="C211" s="102"/>
      <c r="D211" s="102"/>
      <c r="E211" s="102"/>
      <c r="F211" s="102"/>
      <c r="G211" s="103"/>
      <c r="H211" s="104" t="e">
        <f>IF(Hauptabrechnung!$Q$10&lt;&gt;0,Hauptabrechnung!$Q$10,IF(Hauptabrechnung!$Q$8&lt;&gt;0,-Hauptabrechnung!$Q$8,""))</f>
        <v>#DIV/0!</v>
      </c>
      <c r="I211" s="105" t="e">
        <f>IF(H211="","",H211*G199)</f>
        <v>#DIV/0!</v>
      </c>
    </row>
    <row r="212" spans="1:9" ht="12.75" customHeight="1">
      <c r="A212" s="5"/>
      <c r="B212" s="490" t="s">
        <v>10</v>
      </c>
      <c r="C212" s="491"/>
      <c r="D212" s="491"/>
      <c r="E212" s="491"/>
      <c r="F212" s="491"/>
      <c r="G212" s="491"/>
      <c r="H212" s="492"/>
      <c r="I212" s="85" t="e">
        <f>SUM(I210:I211)</f>
        <v>#DIV/0!</v>
      </c>
    </row>
    <row r="213" spans="1:9" ht="12.75" customHeight="1">
      <c r="B213" s="116" t="s">
        <v>57</v>
      </c>
      <c r="C213" s="5"/>
      <c r="D213" s="92"/>
      <c r="E213" s="92"/>
      <c r="F213" s="92"/>
      <c r="G213" s="92"/>
      <c r="H213" s="92"/>
      <c r="I213" s="98"/>
    </row>
    <row r="214" spans="1:9" ht="12.75" customHeight="1">
      <c r="B214" s="56" t="s">
        <v>63</v>
      </c>
      <c r="C214" s="63" t="s">
        <v>97</v>
      </c>
      <c r="D214" s="53" t="s">
        <v>91</v>
      </c>
      <c r="E214" s="53" t="s">
        <v>92</v>
      </c>
      <c r="F214" s="53" t="s">
        <v>98</v>
      </c>
      <c r="G214" s="53" t="s">
        <v>28</v>
      </c>
      <c r="H214" s="53" t="s">
        <v>58</v>
      </c>
      <c r="I214" s="57" t="s">
        <v>53</v>
      </c>
    </row>
    <row r="215" spans="1:9" ht="12.75" customHeight="1">
      <c r="B215" s="109" t="str">
        <f>Produkte!$A$12</f>
        <v xml:space="preserve">Alpkäse </v>
      </c>
      <c r="C215" s="126" t="e">
        <f>IF(Produkte!$H25&gt;0,Produkte!$H25,0)</f>
        <v>#DIV/0!</v>
      </c>
      <c r="D215" s="110">
        <f>Produkte!$B51</f>
        <v>0</v>
      </c>
      <c r="E215" s="110">
        <f>Produkte!$C51</f>
        <v>0</v>
      </c>
      <c r="F215" s="110">
        <f>Produkte!$D51</f>
        <v>0</v>
      </c>
      <c r="G215" s="110" t="e">
        <f t="shared" ref="G215:G219" si="6">SUM(D215:F215)-C215</f>
        <v>#DIV/0!</v>
      </c>
      <c r="H215" s="111">
        <f>Produkte!$E$44</f>
        <v>16</v>
      </c>
      <c r="I215" s="112" t="e">
        <f t="shared" ref="I215:I219" si="7">G215*H215</f>
        <v>#DIV/0!</v>
      </c>
    </row>
    <row r="216" spans="1:9" ht="12.75" customHeight="1">
      <c r="B216" s="109" t="str">
        <f>Produkte!$A$13</f>
        <v>Alpbutter</v>
      </c>
      <c r="C216" s="126" t="e">
        <f>Produkte!$I25</f>
        <v>#DIV/0!</v>
      </c>
      <c r="D216" s="110">
        <f>Produkte!$G51</f>
        <v>0</v>
      </c>
      <c r="E216" s="110">
        <f>Produkte!$H51</f>
        <v>0</v>
      </c>
      <c r="F216" s="110">
        <f>Produkte!$I51</f>
        <v>0</v>
      </c>
      <c r="G216" s="110" t="e">
        <f t="shared" si="6"/>
        <v>#DIV/0!</v>
      </c>
      <c r="H216" s="111">
        <f>Produkte!$J$44</f>
        <v>16</v>
      </c>
      <c r="I216" s="112" t="e">
        <f t="shared" si="7"/>
        <v>#DIV/0!</v>
      </c>
    </row>
    <row r="217" spans="1:9" ht="12.75" customHeight="1">
      <c r="B217" s="109" t="str">
        <f>Produkte!$A$14</f>
        <v>Milch</v>
      </c>
      <c r="C217" s="126" t="e">
        <f>Produkte!$J25</f>
        <v>#DIV/0!</v>
      </c>
      <c r="D217" s="110">
        <f>Produkte!$L51</f>
        <v>0</v>
      </c>
      <c r="E217" s="110">
        <f>Produkte!$M51</f>
        <v>0</v>
      </c>
      <c r="F217" s="110">
        <f>Produkte!$N51</f>
        <v>0</v>
      </c>
      <c r="G217" s="110" t="e">
        <f t="shared" si="6"/>
        <v>#DIV/0!</v>
      </c>
      <c r="H217" s="111">
        <f>Produkte!$O$44</f>
        <v>0</v>
      </c>
      <c r="I217" s="112" t="e">
        <f t="shared" si="7"/>
        <v>#DIV/0!</v>
      </c>
    </row>
    <row r="218" spans="1:9" ht="12.75" customHeight="1">
      <c r="B218" s="109">
        <f>Produkte!$A$15</f>
        <v>0</v>
      </c>
      <c r="C218" s="126" t="e">
        <f>Produkte!$K25</f>
        <v>#DIV/0!</v>
      </c>
      <c r="D218" s="126">
        <f>Produkte!$B97</f>
        <v>0</v>
      </c>
      <c r="E218" s="126">
        <f>Produkte!$C97</f>
        <v>0</v>
      </c>
      <c r="F218" s="126">
        <f>Produkte!$D97</f>
        <v>0</v>
      </c>
      <c r="G218" s="110" t="e">
        <f t="shared" si="6"/>
        <v>#DIV/0!</v>
      </c>
      <c r="H218" s="111">
        <f>Produkte!$E$90</f>
        <v>0</v>
      </c>
      <c r="I218" s="112" t="e">
        <f t="shared" si="7"/>
        <v>#DIV/0!</v>
      </c>
    </row>
    <row r="219" spans="1:9" ht="12.75" customHeight="1">
      <c r="B219" s="109">
        <f>Produkte!$A$16</f>
        <v>0</v>
      </c>
      <c r="C219" s="126" t="e">
        <f>Produkte!$L25</f>
        <v>#DIV/0!</v>
      </c>
      <c r="D219" s="126">
        <f>Produkte!$G96</f>
        <v>0</v>
      </c>
      <c r="E219" s="126">
        <f>Produkte!$H96</f>
        <v>0</v>
      </c>
      <c r="F219" s="126">
        <f>Produkte!$I96</f>
        <v>0</v>
      </c>
      <c r="G219" s="110" t="e">
        <f t="shared" si="6"/>
        <v>#DIV/0!</v>
      </c>
      <c r="H219" s="111">
        <f>Produkte!$J$90</f>
        <v>0</v>
      </c>
      <c r="I219" s="112" t="e">
        <f t="shared" si="7"/>
        <v>#DIV/0!</v>
      </c>
    </row>
    <row r="220" spans="1:9" ht="12.75" customHeight="1">
      <c r="B220" s="490" t="s">
        <v>10</v>
      </c>
      <c r="C220" s="491"/>
      <c r="D220" s="491"/>
      <c r="E220" s="491"/>
      <c r="F220" s="491"/>
      <c r="G220" s="491"/>
      <c r="H220" s="492"/>
      <c r="I220" s="86" t="e">
        <f>SUM(I215:I219)</f>
        <v>#DIV/0!</v>
      </c>
    </row>
    <row r="221" spans="1:9" ht="12.75" customHeight="1">
      <c r="B221" s="116" t="s">
        <v>59</v>
      </c>
      <c r="C221" s="5"/>
      <c r="D221" s="92"/>
      <c r="E221" s="92"/>
      <c r="F221" s="92"/>
      <c r="G221" s="92"/>
      <c r="H221" s="92"/>
      <c r="I221" s="98"/>
    </row>
    <row r="222" spans="1:9" ht="12.75" customHeight="1">
      <c r="B222" s="73" t="s">
        <v>42</v>
      </c>
      <c r="C222" s="64"/>
      <c r="D222" s="64"/>
      <c r="E222" s="64"/>
      <c r="F222" s="64"/>
      <c r="G222" s="53" t="s">
        <v>64</v>
      </c>
      <c r="H222" s="53" t="s">
        <v>62</v>
      </c>
      <c r="I222" s="57" t="s">
        <v>53</v>
      </c>
    </row>
    <row r="223" spans="1:9" ht="12.75" customHeight="1">
      <c r="B223" s="101" t="s">
        <v>96</v>
      </c>
      <c r="C223" s="102"/>
      <c r="D223" s="102"/>
      <c r="E223" s="102"/>
      <c r="F223" s="102"/>
      <c r="G223" s="113">
        <f>IF(Gemeinwerk!Auszahlung=Gemeinwerk!$P$9,-1*Gemeinwerk!$D11,-1*Gemeinwerk!$E11)</f>
        <v>0</v>
      </c>
      <c r="H223" s="111">
        <f>Gemeinwerk!$B$4</f>
        <v>0</v>
      </c>
      <c r="I223" s="112">
        <f>H223*G223</f>
        <v>0</v>
      </c>
    </row>
    <row r="224" spans="1:9" ht="12.75" customHeight="1">
      <c r="B224" s="101" t="s">
        <v>22</v>
      </c>
      <c r="C224" s="102"/>
      <c r="D224" s="102"/>
      <c r="E224" s="102"/>
      <c r="F224" s="102"/>
      <c r="G224" s="89"/>
      <c r="H224" s="114"/>
      <c r="I224" s="112">
        <f>-1*Gemeinwerk!$F11</f>
        <v>0</v>
      </c>
    </row>
    <row r="225" spans="1:9" ht="12.75" customHeight="1">
      <c r="B225" s="490" t="s">
        <v>10</v>
      </c>
      <c r="C225" s="491"/>
      <c r="D225" s="491"/>
      <c r="E225" s="491"/>
      <c r="F225" s="491"/>
      <c r="G225" s="491"/>
      <c r="H225" s="492"/>
      <c r="I225" s="86">
        <f>SUM(I223:I224)</f>
        <v>0</v>
      </c>
    </row>
    <row r="226" spans="1:9" ht="12.75" customHeight="1">
      <c r="A226" s="5"/>
      <c r="B226" s="116" t="s">
        <v>156</v>
      </c>
      <c r="C226" s="5"/>
      <c r="D226" s="42"/>
      <c r="E226" s="42"/>
      <c r="F226" s="42"/>
      <c r="G226" s="42"/>
      <c r="H226" s="93"/>
      <c r="I226" s="98"/>
    </row>
    <row r="227" spans="1:9" ht="12.75" customHeight="1">
      <c r="A227" s="5"/>
      <c r="B227" s="493" t="s">
        <v>42</v>
      </c>
      <c r="C227" s="494"/>
      <c r="D227" s="494"/>
      <c r="E227" s="494"/>
      <c r="F227" s="494"/>
      <c r="G227" s="494"/>
      <c r="H227" s="495"/>
      <c r="I227" s="57" t="s">
        <v>53</v>
      </c>
    </row>
    <row r="228" spans="1:9" ht="12.75" customHeight="1">
      <c r="A228" s="5"/>
      <c r="B228" s="496"/>
      <c r="C228" s="497"/>
      <c r="D228" s="497"/>
      <c r="E228" s="497"/>
      <c r="F228" s="497"/>
      <c r="G228" s="497"/>
      <c r="H228" s="498"/>
      <c r="I228" s="381"/>
    </row>
    <row r="229" spans="1:9" ht="12.75" customHeight="1">
      <c r="A229" s="5"/>
      <c r="B229" s="496"/>
      <c r="C229" s="497"/>
      <c r="D229" s="497"/>
      <c r="E229" s="497"/>
      <c r="F229" s="497"/>
      <c r="G229" s="497"/>
      <c r="H229" s="498"/>
      <c r="I229" s="381"/>
    </row>
    <row r="230" spans="1:9" ht="12.75" customHeight="1">
      <c r="A230" s="5"/>
      <c r="B230" s="374"/>
      <c r="C230" s="375"/>
      <c r="D230" s="375"/>
      <c r="E230" s="375"/>
      <c r="F230" s="376"/>
      <c r="G230" s="376"/>
      <c r="H230" s="377"/>
      <c r="I230" s="381"/>
    </row>
    <row r="231" spans="1:9" ht="12.75" customHeight="1">
      <c r="A231" s="5"/>
      <c r="B231" s="118"/>
      <c r="C231" s="119"/>
      <c r="D231" s="119"/>
      <c r="E231" s="120" t="s">
        <v>160</v>
      </c>
      <c r="F231" s="499">
        <f>SUM(Privat!$P$58:$P$81)</f>
        <v>0</v>
      </c>
      <c r="G231" s="499"/>
      <c r="H231" s="71" t="s">
        <v>159</v>
      </c>
      <c r="I231" s="112">
        <f>SUM(I228:I230)</f>
        <v>0</v>
      </c>
    </row>
    <row r="232" spans="1:9" ht="12.75" customHeight="1">
      <c r="A232" s="5"/>
      <c r="B232" s="52"/>
      <c r="C232" s="5"/>
      <c r="D232" s="42"/>
      <c r="E232" s="42"/>
      <c r="F232" s="42"/>
      <c r="G232" s="42"/>
      <c r="H232" s="49"/>
      <c r="I232" s="98"/>
    </row>
    <row r="233" spans="1:9" ht="12.75" customHeight="1" thickBot="1">
      <c r="A233" s="5"/>
      <c r="B233" s="500" t="e">
        <f>IF(I233&gt;0,"TOTAL ZU UNSEREN GUNSTEN", "TOTAL ZU IHREN GUNSTEN")</f>
        <v>#DIV/0!</v>
      </c>
      <c r="C233" s="501"/>
      <c r="D233" s="502"/>
      <c r="E233" s="502"/>
      <c r="F233" s="502"/>
      <c r="G233" s="502"/>
      <c r="H233" s="502"/>
      <c r="I233" s="127" t="e">
        <f>ROUND((I207+I212+I220+I225+I231)*2,1)/2</f>
        <v>#DIV/0!</v>
      </c>
    </row>
    <row r="234" spans="1:9" ht="12.75" customHeight="1">
      <c r="A234" s="5"/>
      <c r="B234" s="50" t="s">
        <v>157</v>
      </c>
      <c r="C234" s="92"/>
      <c r="D234" s="92"/>
      <c r="E234" s="42"/>
      <c r="F234" s="42"/>
      <c r="G234" s="42"/>
      <c r="H234" s="93"/>
      <c r="I234" s="92"/>
    </row>
    <row r="235" spans="1:9" ht="12.75" customHeight="1">
      <c r="B235" s="48"/>
      <c r="C235" s="48"/>
      <c r="D235" s="48"/>
      <c r="E235" s="92"/>
      <c r="F235" s="92"/>
      <c r="G235" s="92"/>
      <c r="H235" s="93"/>
      <c r="I235" s="92"/>
    </row>
    <row r="236" spans="1:9" ht="12.75" customHeight="1">
      <c r="A236" s="50"/>
      <c r="C236" s="115" t="s">
        <v>158</v>
      </c>
      <c r="D236" s="88">
        <f>B185</f>
        <v>0</v>
      </c>
      <c r="E236" s="48"/>
      <c r="F236" s="48"/>
      <c r="G236" s="48"/>
      <c r="H236" s="49"/>
      <c r="I236" s="48"/>
    </row>
    <row r="237" spans="1:9" ht="12.75" customHeight="1">
      <c r="I237" s="92"/>
    </row>
    <row r="238" spans="1:9" ht="12.75" customHeight="1">
      <c r="B238" s="5"/>
      <c r="C238" s="5"/>
      <c r="D238" s="92"/>
      <c r="E238" s="92"/>
      <c r="F238" s="92"/>
      <c r="G238" s="92"/>
      <c r="H238" s="93"/>
      <c r="I238" s="92"/>
    </row>
    <row r="239" spans="1:9" ht="12.75" customHeight="1">
      <c r="C239" s="94"/>
      <c r="D239" s="92"/>
      <c r="E239" s="92"/>
      <c r="F239" s="92"/>
      <c r="G239" s="92"/>
    </row>
    <row r="240" spans="1:9" ht="12.75" customHeight="1">
      <c r="C240" s="94"/>
      <c r="D240" s="92"/>
      <c r="E240" s="92"/>
      <c r="F240" s="92"/>
      <c r="G240" s="92"/>
    </row>
    <row r="241" spans="1:9" ht="12.75" customHeight="1">
      <c r="C241" s="92"/>
      <c r="D241" s="92"/>
      <c r="E241" s="92"/>
      <c r="F241" s="92"/>
      <c r="G241" s="92"/>
    </row>
    <row r="242" spans="1:9" ht="12.75" customHeight="1">
      <c r="A242" s="92"/>
      <c r="B242" s="92"/>
      <c r="C242" s="92"/>
      <c r="D242" s="92"/>
      <c r="E242" s="92"/>
      <c r="F242" s="92"/>
      <c r="G242" s="92"/>
      <c r="H242" s="93"/>
    </row>
    <row r="243" spans="1:9" ht="12.75" customHeight="1">
      <c r="A243" s="92"/>
      <c r="B243" s="92" t="str">
        <f>CONCATENATE("Alpgenossenschaft"," ",Übersicht!$C$4)</f>
        <v xml:space="preserve">Alpgenossenschaft </v>
      </c>
      <c r="C243" s="92"/>
      <c r="D243" s="92"/>
      <c r="E243" s="92"/>
      <c r="F243" s="92"/>
      <c r="G243" s="92"/>
      <c r="H243" s="93"/>
    </row>
    <row r="244" spans="1:9" ht="12.75" customHeight="1">
      <c r="A244" s="92"/>
      <c r="B244" s="95">
        <f>Übersicht!$C$5</f>
        <v>0</v>
      </c>
      <c r="C244" s="92"/>
      <c r="D244" s="92"/>
      <c r="E244" s="92"/>
      <c r="F244" s="92"/>
      <c r="H244" s="94">
        <f>Übersicht!$B23</f>
        <v>0</v>
      </c>
    </row>
    <row r="245" spans="1:9" ht="12.75" customHeight="1">
      <c r="A245" s="92"/>
      <c r="B245" s="94">
        <f>Übersicht!$C$6</f>
        <v>0</v>
      </c>
      <c r="C245" s="92"/>
      <c r="D245" s="92"/>
      <c r="E245" s="92"/>
      <c r="F245" s="92"/>
      <c r="H245" s="94">
        <f>Übersicht!$C23</f>
        <v>0</v>
      </c>
    </row>
    <row r="246" spans="1:9" ht="12.75" customHeight="1">
      <c r="A246" s="92"/>
      <c r="B246" s="94">
        <f>Übersicht!$C$7</f>
        <v>0</v>
      </c>
      <c r="C246" s="92"/>
      <c r="D246" s="92"/>
      <c r="E246" s="92"/>
      <c r="F246" s="92"/>
      <c r="H246" s="94" t="str">
        <f>CONCATENATE(Übersicht!$D23," ",Übersicht!$E23)</f>
        <v xml:space="preserve"> </v>
      </c>
    </row>
    <row r="247" spans="1:9" ht="12.75" customHeight="1">
      <c r="A247" s="92"/>
      <c r="B247" s="92"/>
      <c r="C247" s="92"/>
      <c r="D247" s="92"/>
      <c r="E247" s="92"/>
      <c r="F247" s="92"/>
      <c r="G247" s="92"/>
      <c r="H247" s="93"/>
    </row>
    <row r="248" spans="1:9" ht="12.75" customHeight="1">
      <c r="A248" s="92"/>
      <c r="B248" s="92"/>
      <c r="C248" s="92"/>
      <c r="D248" s="92"/>
      <c r="E248" s="92"/>
      <c r="F248" s="92"/>
      <c r="G248" s="92"/>
      <c r="H248" s="93"/>
    </row>
    <row r="249" spans="1:9" ht="12.75" customHeight="1">
      <c r="A249" s="5"/>
      <c r="B249" s="92"/>
      <c r="C249" s="92"/>
      <c r="D249" s="92"/>
      <c r="E249" s="92"/>
      <c r="F249" s="92"/>
      <c r="G249" s="92"/>
      <c r="H249" s="93"/>
    </row>
    <row r="250" spans="1:9" ht="12.75" customHeight="1">
      <c r="A250" s="5"/>
      <c r="B250" s="92"/>
      <c r="C250" s="92"/>
      <c r="D250" s="92"/>
      <c r="E250" s="92"/>
      <c r="F250" s="92"/>
      <c r="G250" s="92"/>
      <c r="H250" s="93"/>
    </row>
    <row r="251" spans="1:9" ht="12.75" customHeight="1">
      <c r="A251" s="5"/>
      <c r="B251" s="92"/>
      <c r="C251" s="92"/>
      <c r="D251" s="92"/>
      <c r="E251" s="92"/>
      <c r="F251" s="92"/>
      <c r="G251" s="92"/>
      <c r="H251" s="93"/>
    </row>
    <row r="252" spans="1:9" ht="12.75" customHeight="1">
      <c r="A252" s="5"/>
      <c r="B252" s="47" t="str">
        <f>CONCATENATE("Alprechnung"," ",Übersicht!$C$3)</f>
        <v xml:space="preserve">Alprechnung </v>
      </c>
      <c r="C252" s="47"/>
      <c r="D252" s="47"/>
      <c r="E252" s="47"/>
      <c r="F252" s="47"/>
      <c r="G252" s="47"/>
      <c r="H252" s="93"/>
    </row>
    <row r="253" spans="1:9" ht="12.75" customHeight="1">
      <c r="A253" s="5"/>
      <c r="B253" s="5">
        <f>Übersicht!$C$11</f>
        <v>0</v>
      </c>
      <c r="C253" s="5"/>
      <c r="D253" s="42"/>
      <c r="E253" s="42"/>
      <c r="F253" s="42"/>
      <c r="G253" s="42"/>
      <c r="H253" s="93"/>
    </row>
    <row r="254" spans="1:9" ht="12.75" customHeight="1" thickBot="1">
      <c r="A254" s="5"/>
      <c r="B254" s="5"/>
      <c r="C254" s="5"/>
      <c r="D254" s="42"/>
      <c r="E254" s="42"/>
      <c r="F254" s="42"/>
      <c r="G254" s="42"/>
      <c r="H254" s="93"/>
    </row>
    <row r="255" spans="1:9" ht="12.75" customHeight="1">
      <c r="A255" s="5"/>
      <c r="B255" s="117" t="s">
        <v>61</v>
      </c>
      <c r="C255" s="3"/>
      <c r="D255" s="51"/>
      <c r="E255" s="51"/>
      <c r="F255" s="51"/>
      <c r="G255" s="51"/>
      <c r="H255" s="96"/>
      <c r="I255" s="97"/>
    </row>
    <row r="256" spans="1:9" ht="12.75" customHeight="1">
      <c r="A256" s="5"/>
      <c r="B256" s="503" t="s">
        <v>42</v>
      </c>
      <c r="C256" s="504"/>
      <c r="D256" s="504"/>
      <c r="E256" s="504"/>
      <c r="F256" s="504"/>
      <c r="G256" s="72" t="s">
        <v>65</v>
      </c>
      <c r="H256" s="54" t="s">
        <v>66</v>
      </c>
      <c r="I256" s="98"/>
    </row>
    <row r="257" spans="1:9" ht="12.75" customHeight="1">
      <c r="B257" s="505" t="s">
        <v>52</v>
      </c>
      <c r="C257" s="506"/>
      <c r="D257" s="506"/>
      <c r="E257" s="506"/>
      <c r="F257" s="506"/>
      <c r="G257" s="110">
        <f>Übersicht!$G23</f>
        <v>0</v>
      </c>
      <c r="H257" s="99" t="str">
        <f>Übersicht!$G$18</f>
        <v>NST</v>
      </c>
      <c r="I257" s="98"/>
    </row>
    <row r="258" spans="1:9" ht="12.75" customHeight="1">
      <c r="B258" s="505" t="s">
        <v>170</v>
      </c>
      <c r="C258" s="506"/>
      <c r="D258" s="506"/>
      <c r="E258" s="506"/>
      <c r="F258" s="506"/>
      <c r="G258" s="100">
        <f>Produkte!$C26</f>
        <v>0</v>
      </c>
      <c r="H258" s="99" t="s">
        <v>67</v>
      </c>
      <c r="I258" s="98"/>
    </row>
    <row r="259" spans="1:9" ht="12.75" customHeight="1">
      <c r="A259" s="5"/>
      <c r="B259" s="52"/>
      <c r="C259" s="5"/>
      <c r="D259" s="42"/>
      <c r="E259" s="42"/>
      <c r="F259" s="42"/>
      <c r="G259" s="42"/>
      <c r="H259" s="93"/>
      <c r="I259" s="98"/>
    </row>
    <row r="260" spans="1:9" ht="12.75" customHeight="1">
      <c r="A260" s="5"/>
      <c r="B260" s="116" t="s">
        <v>154</v>
      </c>
      <c r="C260" s="5"/>
      <c r="D260" s="42"/>
      <c r="E260" s="42"/>
      <c r="F260" s="42"/>
      <c r="G260" s="42"/>
      <c r="H260" s="93"/>
      <c r="I260" s="98"/>
    </row>
    <row r="261" spans="1:9" ht="12.75" customHeight="1">
      <c r="A261" s="5"/>
      <c r="B261" s="73" t="s">
        <v>42</v>
      </c>
      <c r="C261" s="64"/>
      <c r="D261" s="64"/>
      <c r="E261" s="64"/>
      <c r="F261" s="64"/>
      <c r="G261" s="74"/>
      <c r="H261" s="53" t="s">
        <v>62</v>
      </c>
      <c r="I261" s="57" t="s">
        <v>53</v>
      </c>
    </row>
    <row r="262" spans="1:9" ht="12.75" customHeight="1">
      <c r="A262" s="5"/>
      <c r="B262" s="101" t="str">
        <f>Privat!$J$55</f>
        <v/>
      </c>
      <c r="C262" s="102"/>
      <c r="D262" s="102"/>
      <c r="E262" s="102"/>
      <c r="F262" s="102"/>
      <c r="G262" s="103"/>
      <c r="H262" s="104" t="e">
        <f>-1*Privat!$K$55/Übersicht!$G$39</f>
        <v>#DIV/0!</v>
      </c>
      <c r="I262" s="105" t="e">
        <f>G257*H262</f>
        <v>#DIV/0!</v>
      </c>
    </row>
    <row r="263" spans="1:9" ht="12.75" customHeight="1">
      <c r="A263" s="5"/>
      <c r="B263" s="101" t="str">
        <f>Privat!$J$56</f>
        <v/>
      </c>
      <c r="C263" s="102"/>
      <c r="D263" s="102"/>
      <c r="E263" s="102"/>
      <c r="F263" s="102"/>
      <c r="G263" s="103"/>
      <c r="H263" s="104" t="e">
        <f>-1*Privat!$K$56/Übersicht!$G$39</f>
        <v>#DIV/0!</v>
      </c>
      <c r="I263" s="105" t="e">
        <f>G257*H263</f>
        <v>#DIV/0!</v>
      </c>
    </row>
    <row r="264" spans="1:9" ht="12.75" customHeight="1">
      <c r="A264" s="5"/>
      <c r="B264" s="101" t="str">
        <f>Privat!$J$57</f>
        <v/>
      </c>
      <c r="C264" s="102"/>
      <c r="D264" s="102"/>
      <c r="E264" s="102"/>
      <c r="F264" s="102"/>
      <c r="G264" s="103"/>
      <c r="H264" s="104" t="e">
        <f>-1*Privat!$K$57/Produkte!$C$42</f>
        <v>#DIV/0!</v>
      </c>
      <c r="I264" s="105" t="e">
        <f>H264*G258</f>
        <v>#DIV/0!</v>
      </c>
    </row>
    <row r="265" spans="1:9" ht="12.75" customHeight="1">
      <c r="A265" s="5"/>
      <c r="B265" s="101" t="s">
        <v>60</v>
      </c>
      <c r="C265" s="102"/>
      <c r="D265" s="102"/>
      <c r="E265" s="102"/>
      <c r="F265" s="102"/>
      <c r="G265" s="103"/>
      <c r="H265" s="106">
        <f>-1*Übersicht!$C$12</f>
        <v>0</v>
      </c>
      <c r="I265" s="105">
        <f>H265*G257</f>
        <v>0</v>
      </c>
    </row>
    <row r="266" spans="1:9" ht="12.75" customHeight="1">
      <c r="B266" s="490" t="s">
        <v>10</v>
      </c>
      <c r="C266" s="491"/>
      <c r="D266" s="491"/>
      <c r="E266" s="491"/>
      <c r="F266" s="491"/>
      <c r="G266" s="491"/>
      <c r="H266" s="492"/>
      <c r="I266" s="85" t="e">
        <f>SUM(I262:I264)</f>
        <v>#DIV/0!</v>
      </c>
    </row>
    <row r="267" spans="1:9" ht="12.75" customHeight="1">
      <c r="A267" s="5"/>
      <c r="B267" s="116" t="s">
        <v>155</v>
      </c>
      <c r="C267" s="5"/>
      <c r="D267" s="92"/>
      <c r="E267" s="92"/>
      <c r="F267" s="92"/>
      <c r="G267" s="92"/>
      <c r="H267" s="107"/>
      <c r="I267" s="108"/>
    </row>
    <row r="268" spans="1:9" ht="12.75" customHeight="1">
      <c r="A268" s="5"/>
      <c r="B268" s="73" t="s">
        <v>42</v>
      </c>
      <c r="C268" s="64"/>
      <c r="D268" s="64"/>
      <c r="E268" s="64"/>
      <c r="F268" s="64"/>
      <c r="G268" s="74"/>
      <c r="H268" s="55" t="s">
        <v>62</v>
      </c>
      <c r="I268" s="57" t="s">
        <v>53</v>
      </c>
    </row>
    <row r="269" spans="1:9" ht="12.75" customHeight="1">
      <c r="A269" s="5"/>
      <c r="B269" s="101" t="str">
        <f>IF(Hauptabrechnung!$Q$7&lt;&gt;0,"Variable Sömmerungskosten","Fixe Sömmerungskosten")</f>
        <v>Fixe Sömmerungskosten</v>
      </c>
      <c r="C269" s="102"/>
      <c r="D269" s="102"/>
      <c r="E269" s="102"/>
      <c r="F269" s="102"/>
      <c r="G269" s="103"/>
      <c r="H269" s="104">
        <f>IF(Hauptabrechnung!$Q$7&lt;&gt;0,Hauptabrechnung!$Q$7,Übersicht!$C$16)</f>
        <v>0</v>
      </c>
      <c r="I269" s="105" t="str">
        <f>IF(H269&lt;&gt;0,H269*G257,"")</f>
        <v/>
      </c>
    </row>
    <row r="270" spans="1:9" ht="12.75" customHeight="1">
      <c r="A270" s="5"/>
      <c r="B270" s="101" t="e">
        <f>IF(Hauptabrechnung!$Q$10&lt;&gt;0,"Verrechnung über Milch",IF(Hauptabrechnung!$Q$8&lt;&gt;0,Hauptabrechnung!$P$8,""))</f>
        <v>#DIV/0!</v>
      </c>
      <c r="C270" s="102"/>
      <c r="D270" s="102"/>
      <c r="E270" s="102"/>
      <c r="F270" s="102"/>
      <c r="G270" s="103"/>
      <c r="H270" s="104" t="e">
        <f>IF(Hauptabrechnung!$Q$10&lt;&gt;0,Hauptabrechnung!$Q$10,IF(Hauptabrechnung!$Q$8&lt;&gt;0,-Hauptabrechnung!$Q$8,""))</f>
        <v>#DIV/0!</v>
      </c>
      <c r="I270" s="105" t="e">
        <f>IF(H270="","",H270*G258)</f>
        <v>#DIV/0!</v>
      </c>
    </row>
    <row r="271" spans="1:9" ht="12.75" customHeight="1">
      <c r="A271" s="5"/>
      <c r="B271" s="490" t="s">
        <v>10</v>
      </c>
      <c r="C271" s="491"/>
      <c r="D271" s="491"/>
      <c r="E271" s="491"/>
      <c r="F271" s="491"/>
      <c r="G271" s="491"/>
      <c r="H271" s="492"/>
      <c r="I271" s="85" t="e">
        <f>SUM(I269:I270)</f>
        <v>#DIV/0!</v>
      </c>
    </row>
    <row r="272" spans="1:9" ht="12.75" customHeight="1">
      <c r="B272" s="116" t="s">
        <v>57</v>
      </c>
      <c r="C272" s="5"/>
      <c r="D272" s="92"/>
      <c r="E272" s="92"/>
      <c r="F272" s="92"/>
      <c r="G272" s="92"/>
      <c r="H272" s="92"/>
      <c r="I272" s="98"/>
    </row>
    <row r="273" spans="1:9" ht="12.75" customHeight="1">
      <c r="B273" s="56" t="s">
        <v>63</v>
      </c>
      <c r="C273" s="63" t="s">
        <v>97</v>
      </c>
      <c r="D273" s="53" t="s">
        <v>91</v>
      </c>
      <c r="E273" s="53" t="s">
        <v>92</v>
      </c>
      <c r="F273" s="53" t="s">
        <v>98</v>
      </c>
      <c r="G273" s="53" t="s">
        <v>28</v>
      </c>
      <c r="H273" s="53" t="s">
        <v>58</v>
      </c>
      <c r="I273" s="57" t="s">
        <v>53</v>
      </c>
    </row>
    <row r="274" spans="1:9" ht="12.75" customHeight="1">
      <c r="B274" s="109" t="str">
        <f>Produkte!$A$12</f>
        <v xml:space="preserve">Alpkäse </v>
      </c>
      <c r="C274" s="126" t="e">
        <f>IF(Produkte!$H26&gt;0,Produkte!$H26,0)</f>
        <v>#DIV/0!</v>
      </c>
      <c r="D274" s="110">
        <f>Produkte!$B52</f>
        <v>0</v>
      </c>
      <c r="E274" s="110">
        <f>Produkte!$C52</f>
        <v>0</v>
      </c>
      <c r="F274" s="110">
        <f>Produkte!$D52</f>
        <v>0</v>
      </c>
      <c r="G274" s="110" t="e">
        <f t="shared" ref="G274:G278" si="8">SUM(D274:F274)-C274</f>
        <v>#DIV/0!</v>
      </c>
      <c r="H274" s="111">
        <f>Produkte!$E$44</f>
        <v>16</v>
      </c>
      <c r="I274" s="112" t="e">
        <f t="shared" ref="I274:I278" si="9">G274*H274</f>
        <v>#DIV/0!</v>
      </c>
    </row>
    <row r="275" spans="1:9" ht="12.75" customHeight="1">
      <c r="B275" s="109" t="str">
        <f>Produkte!$A$13</f>
        <v>Alpbutter</v>
      </c>
      <c r="C275" s="126" t="e">
        <f>Produkte!$I26</f>
        <v>#DIV/0!</v>
      </c>
      <c r="D275" s="110">
        <f>Produkte!$G52</f>
        <v>0</v>
      </c>
      <c r="E275" s="110">
        <f>Produkte!$H52</f>
        <v>0</v>
      </c>
      <c r="F275" s="110">
        <f>Produkte!$I52</f>
        <v>0</v>
      </c>
      <c r="G275" s="110" t="e">
        <f t="shared" si="8"/>
        <v>#DIV/0!</v>
      </c>
      <c r="H275" s="111">
        <f>Produkte!$J$44</f>
        <v>16</v>
      </c>
      <c r="I275" s="112" t="e">
        <f t="shared" si="9"/>
        <v>#DIV/0!</v>
      </c>
    </row>
    <row r="276" spans="1:9" ht="12.75" customHeight="1">
      <c r="B276" s="109" t="str">
        <f>Produkte!$A$14</f>
        <v>Milch</v>
      </c>
      <c r="C276" s="126" t="e">
        <f>Produkte!$J26</f>
        <v>#DIV/0!</v>
      </c>
      <c r="D276" s="110">
        <f>Produkte!$L52</f>
        <v>0</v>
      </c>
      <c r="E276" s="110">
        <f>Produkte!$M52</f>
        <v>0</v>
      </c>
      <c r="F276" s="110">
        <f>Produkte!$N52</f>
        <v>0</v>
      </c>
      <c r="G276" s="110" t="e">
        <f t="shared" si="8"/>
        <v>#DIV/0!</v>
      </c>
      <c r="H276" s="111">
        <f>Produkte!$O$44</f>
        <v>0</v>
      </c>
      <c r="I276" s="112" t="e">
        <f t="shared" si="9"/>
        <v>#DIV/0!</v>
      </c>
    </row>
    <row r="277" spans="1:9" ht="12.75" customHeight="1">
      <c r="B277" s="109">
        <f>Produkte!$A$15</f>
        <v>0</v>
      </c>
      <c r="C277" s="126" t="e">
        <f>Produkte!$K26</f>
        <v>#DIV/0!</v>
      </c>
      <c r="D277" s="126">
        <f>Produkte!$B98</f>
        <v>0</v>
      </c>
      <c r="E277" s="126">
        <f>Produkte!$C98</f>
        <v>0</v>
      </c>
      <c r="F277" s="126">
        <f>Produkte!$D98</f>
        <v>0</v>
      </c>
      <c r="G277" s="110" t="e">
        <f t="shared" si="8"/>
        <v>#DIV/0!</v>
      </c>
      <c r="H277" s="111">
        <f>Produkte!$E$90</f>
        <v>0</v>
      </c>
      <c r="I277" s="112" t="e">
        <f t="shared" si="9"/>
        <v>#DIV/0!</v>
      </c>
    </row>
    <row r="278" spans="1:9" ht="12.75" customHeight="1">
      <c r="B278" s="109">
        <f>Produkte!$A$16</f>
        <v>0</v>
      </c>
      <c r="C278" s="126" t="e">
        <f>Produkte!$L26</f>
        <v>#DIV/0!</v>
      </c>
      <c r="D278" s="126">
        <f>Produkte!$G97</f>
        <v>0</v>
      </c>
      <c r="E278" s="126">
        <f>Produkte!$H97</f>
        <v>0</v>
      </c>
      <c r="F278" s="126">
        <f>Produkte!$I97</f>
        <v>0</v>
      </c>
      <c r="G278" s="110" t="e">
        <f t="shared" si="8"/>
        <v>#DIV/0!</v>
      </c>
      <c r="H278" s="111">
        <f>Produkte!$J$90</f>
        <v>0</v>
      </c>
      <c r="I278" s="112" t="e">
        <f t="shared" si="9"/>
        <v>#DIV/0!</v>
      </c>
    </row>
    <row r="279" spans="1:9" ht="12.75" customHeight="1">
      <c r="B279" s="490" t="s">
        <v>10</v>
      </c>
      <c r="C279" s="491"/>
      <c r="D279" s="491"/>
      <c r="E279" s="491"/>
      <c r="F279" s="491"/>
      <c r="G279" s="491"/>
      <c r="H279" s="492"/>
      <c r="I279" s="86" t="e">
        <f>SUM(I274:I278)</f>
        <v>#DIV/0!</v>
      </c>
    </row>
    <row r="280" spans="1:9" ht="12.75" customHeight="1">
      <c r="B280" s="116" t="s">
        <v>59</v>
      </c>
      <c r="C280" s="5"/>
      <c r="D280" s="92"/>
      <c r="E280" s="92"/>
      <c r="F280" s="92"/>
      <c r="G280" s="92"/>
      <c r="H280" s="92"/>
      <c r="I280" s="98"/>
    </row>
    <row r="281" spans="1:9" ht="12.75" customHeight="1">
      <c r="B281" s="73" t="s">
        <v>42</v>
      </c>
      <c r="C281" s="64"/>
      <c r="D281" s="64"/>
      <c r="E281" s="64"/>
      <c r="F281" s="64"/>
      <c r="G281" s="53" t="s">
        <v>64</v>
      </c>
      <c r="H281" s="53" t="s">
        <v>62</v>
      </c>
      <c r="I281" s="57" t="s">
        <v>53</v>
      </c>
    </row>
    <row r="282" spans="1:9" ht="12.75" customHeight="1">
      <c r="B282" s="101" t="s">
        <v>96</v>
      </c>
      <c r="C282" s="102"/>
      <c r="D282" s="102"/>
      <c r="E282" s="102"/>
      <c r="F282" s="102"/>
      <c r="G282" s="113">
        <f>IF(Gemeinwerk!Auszahlung=Gemeinwerk!$P$9,-1*Gemeinwerk!$D12,-1*Gemeinwerk!$E12)</f>
        <v>0</v>
      </c>
      <c r="H282" s="111">
        <f>Gemeinwerk!$B$4</f>
        <v>0</v>
      </c>
      <c r="I282" s="112">
        <f>H282*G282</f>
        <v>0</v>
      </c>
    </row>
    <row r="283" spans="1:9" ht="12.75" customHeight="1">
      <c r="B283" s="101" t="s">
        <v>22</v>
      </c>
      <c r="C283" s="102"/>
      <c r="D283" s="102"/>
      <c r="E283" s="102"/>
      <c r="F283" s="102"/>
      <c r="G283" s="89"/>
      <c r="H283" s="114"/>
      <c r="I283" s="112">
        <f>-1*Gemeinwerk!$F12</f>
        <v>0</v>
      </c>
    </row>
    <row r="284" spans="1:9" ht="12.75" customHeight="1">
      <c r="B284" s="490" t="s">
        <v>10</v>
      </c>
      <c r="C284" s="491"/>
      <c r="D284" s="491"/>
      <c r="E284" s="491"/>
      <c r="F284" s="491"/>
      <c r="G284" s="491"/>
      <c r="H284" s="492"/>
      <c r="I284" s="86">
        <f>SUM(I282:I283)</f>
        <v>0</v>
      </c>
    </row>
    <row r="285" spans="1:9" ht="12.75" customHeight="1">
      <c r="A285" s="5"/>
      <c r="B285" s="116" t="s">
        <v>156</v>
      </c>
      <c r="C285" s="5"/>
      <c r="D285" s="42"/>
      <c r="E285" s="42"/>
      <c r="F285" s="42"/>
      <c r="G285" s="42"/>
      <c r="H285" s="93"/>
      <c r="I285" s="98"/>
    </row>
    <row r="286" spans="1:9" ht="12.75" customHeight="1">
      <c r="A286" s="5"/>
      <c r="B286" s="493" t="s">
        <v>42</v>
      </c>
      <c r="C286" s="494"/>
      <c r="D286" s="494"/>
      <c r="E286" s="494"/>
      <c r="F286" s="494"/>
      <c r="G286" s="494"/>
      <c r="H286" s="495"/>
      <c r="I286" s="57" t="s">
        <v>53</v>
      </c>
    </row>
    <row r="287" spans="1:9" ht="12.75" customHeight="1">
      <c r="A287" s="5"/>
      <c r="B287" s="496"/>
      <c r="C287" s="497"/>
      <c r="D287" s="497"/>
      <c r="E287" s="497"/>
      <c r="F287" s="497"/>
      <c r="G287" s="497"/>
      <c r="H287" s="498"/>
      <c r="I287" s="381"/>
    </row>
    <row r="288" spans="1:9" ht="12.75" customHeight="1">
      <c r="A288" s="5"/>
      <c r="B288" s="496"/>
      <c r="C288" s="497"/>
      <c r="D288" s="497"/>
      <c r="E288" s="497"/>
      <c r="F288" s="497"/>
      <c r="G288" s="497"/>
      <c r="H288" s="498"/>
      <c r="I288" s="381"/>
    </row>
    <row r="289" spans="1:9" ht="12.75" customHeight="1">
      <c r="A289" s="5"/>
      <c r="B289" s="374"/>
      <c r="C289" s="375"/>
      <c r="D289" s="375"/>
      <c r="E289" s="375"/>
      <c r="F289" s="376"/>
      <c r="G289" s="376"/>
      <c r="H289" s="377"/>
      <c r="I289" s="373"/>
    </row>
    <row r="290" spans="1:9" ht="12.75" customHeight="1">
      <c r="A290" s="5"/>
      <c r="B290" s="118"/>
      <c r="C290" s="119"/>
      <c r="D290" s="119"/>
      <c r="E290" s="120" t="s">
        <v>160</v>
      </c>
      <c r="F290" s="499">
        <f>SUM(Privat!$Q$58:$Q$81)</f>
        <v>0</v>
      </c>
      <c r="G290" s="499"/>
      <c r="H290" s="71" t="s">
        <v>159</v>
      </c>
      <c r="I290" s="112">
        <f>SUM(I287:I289)</f>
        <v>0</v>
      </c>
    </row>
    <row r="291" spans="1:9" ht="12.75" customHeight="1">
      <c r="A291" s="5"/>
      <c r="B291" s="52"/>
      <c r="C291" s="5"/>
      <c r="D291" s="42"/>
      <c r="E291" s="42"/>
      <c r="F291" s="42"/>
      <c r="G291" s="42"/>
      <c r="H291" s="49"/>
      <c r="I291" s="98"/>
    </row>
    <row r="292" spans="1:9" ht="12.75" customHeight="1" thickBot="1">
      <c r="A292" s="5"/>
      <c r="B292" s="500" t="e">
        <f>IF(I292&gt;0,"TOTAL ZU UNSEREN GUNSTEN", "TOTAL ZU IHREN GUNSTEN")</f>
        <v>#DIV/0!</v>
      </c>
      <c r="C292" s="501"/>
      <c r="D292" s="502"/>
      <c r="E292" s="502"/>
      <c r="F292" s="502"/>
      <c r="G292" s="502"/>
      <c r="H292" s="502"/>
      <c r="I292" s="127" t="e">
        <f>ROUND((I266+I271+I279+I284+I290)*2,1)/2</f>
        <v>#DIV/0!</v>
      </c>
    </row>
    <row r="293" spans="1:9" ht="12.75" customHeight="1">
      <c r="A293" s="5"/>
      <c r="B293" s="50" t="s">
        <v>157</v>
      </c>
      <c r="C293" s="92"/>
      <c r="D293" s="92"/>
      <c r="E293" s="42"/>
      <c r="F293" s="42"/>
      <c r="G293" s="42"/>
      <c r="H293" s="93"/>
      <c r="I293" s="92"/>
    </row>
    <row r="294" spans="1:9" ht="12.75" customHeight="1">
      <c r="B294" s="48"/>
      <c r="C294" s="48"/>
      <c r="D294" s="48"/>
      <c r="E294" s="92"/>
      <c r="F294" s="92"/>
      <c r="G294" s="92"/>
      <c r="H294" s="93"/>
      <c r="I294" s="92"/>
    </row>
    <row r="295" spans="1:9" ht="12.75" customHeight="1">
      <c r="A295" s="50"/>
      <c r="C295" s="115" t="s">
        <v>158</v>
      </c>
      <c r="D295" s="88">
        <f>B244</f>
        <v>0</v>
      </c>
      <c r="E295" s="48"/>
      <c r="F295" s="48"/>
      <c r="G295" s="48"/>
      <c r="H295" s="49"/>
      <c r="I295" s="48"/>
    </row>
    <row r="296" spans="1:9" ht="12.75" customHeight="1">
      <c r="I296" s="92"/>
    </row>
    <row r="297" spans="1:9" ht="12.75" customHeight="1">
      <c r="B297" s="5"/>
      <c r="C297" s="5"/>
      <c r="D297" s="92"/>
      <c r="E297" s="92"/>
      <c r="F297" s="92"/>
      <c r="G297" s="92"/>
      <c r="H297" s="93"/>
      <c r="I297" s="92"/>
    </row>
    <row r="298" spans="1:9" ht="12.75" customHeight="1">
      <c r="C298" s="94"/>
      <c r="D298" s="92"/>
      <c r="E298" s="92"/>
      <c r="F298" s="92"/>
      <c r="G298" s="92"/>
    </row>
    <row r="299" spans="1:9" ht="12.75" customHeight="1">
      <c r="C299" s="94"/>
      <c r="D299" s="92"/>
      <c r="E299" s="92"/>
      <c r="F299" s="92"/>
      <c r="G299" s="92"/>
    </row>
    <row r="300" spans="1:9" ht="12.75" customHeight="1">
      <c r="C300" s="92"/>
      <c r="D300" s="92"/>
      <c r="E300" s="92"/>
      <c r="F300" s="92"/>
      <c r="G300" s="92"/>
    </row>
    <row r="301" spans="1:9" ht="12.75" customHeight="1">
      <c r="A301" s="92"/>
      <c r="B301" s="92"/>
      <c r="C301" s="92"/>
      <c r="D301" s="92"/>
      <c r="E301" s="92"/>
      <c r="F301" s="92"/>
      <c r="G301" s="92"/>
      <c r="H301" s="93"/>
    </row>
    <row r="302" spans="1:9" ht="12.75" customHeight="1">
      <c r="A302" s="92"/>
      <c r="B302" s="92" t="str">
        <f>CONCATENATE("Alpgenossenschaft"," ",Übersicht!$C$4)</f>
        <v xml:space="preserve">Alpgenossenschaft </v>
      </c>
      <c r="C302" s="92"/>
      <c r="D302" s="92"/>
      <c r="E302" s="92"/>
      <c r="F302" s="92"/>
      <c r="G302" s="92"/>
      <c r="H302" s="93"/>
    </row>
    <row r="303" spans="1:9" ht="12.75" customHeight="1">
      <c r="A303" s="92"/>
      <c r="B303" s="95">
        <f>Übersicht!$C$5</f>
        <v>0</v>
      </c>
      <c r="C303" s="92"/>
      <c r="D303" s="92"/>
      <c r="E303" s="92"/>
      <c r="F303" s="92"/>
      <c r="H303" s="94">
        <f>Übersicht!$B24</f>
        <v>0</v>
      </c>
    </row>
    <row r="304" spans="1:9" ht="12.75" customHeight="1">
      <c r="A304" s="92"/>
      <c r="B304" s="94">
        <f>Übersicht!$C$6</f>
        <v>0</v>
      </c>
      <c r="C304" s="92"/>
      <c r="D304" s="92"/>
      <c r="E304" s="92"/>
      <c r="F304" s="92"/>
      <c r="H304" s="94">
        <f>Übersicht!$C24</f>
        <v>0</v>
      </c>
    </row>
    <row r="305" spans="1:9" ht="12.75" customHeight="1">
      <c r="A305" s="92"/>
      <c r="B305" s="94">
        <f>Übersicht!$C$7</f>
        <v>0</v>
      </c>
      <c r="C305" s="92"/>
      <c r="D305" s="92"/>
      <c r="E305" s="92"/>
      <c r="F305" s="92"/>
      <c r="H305" s="94" t="str">
        <f>CONCATENATE(Übersicht!$D24," ",Übersicht!$E24)</f>
        <v xml:space="preserve"> </v>
      </c>
    </row>
    <row r="306" spans="1:9" ht="12.75" customHeight="1">
      <c r="A306" s="92"/>
      <c r="B306" s="92"/>
      <c r="C306" s="92"/>
      <c r="D306" s="92"/>
      <c r="E306" s="92"/>
      <c r="F306" s="92"/>
      <c r="G306" s="92"/>
      <c r="H306" s="93"/>
    </row>
    <row r="307" spans="1:9" ht="12.75" customHeight="1">
      <c r="A307" s="5"/>
      <c r="B307" s="92"/>
      <c r="C307" s="92"/>
      <c r="D307" s="92"/>
      <c r="E307" s="92"/>
      <c r="F307" s="92"/>
      <c r="G307" s="92"/>
      <c r="H307" s="93"/>
    </row>
    <row r="308" spans="1:9" ht="12.75" customHeight="1">
      <c r="A308" s="5"/>
      <c r="B308" s="92"/>
      <c r="C308" s="92"/>
      <c r="D308" s="92"/>
      <c r="E308" s="92"/>
      <c r="F308" s="92"/>
      <c r="G308" s="92"/>
      <c r="H308" s="93"/>
    </row>
    <row r="309" spans="1:9" ht="12.75" customHeight="1">
      <c r="A309" s="5"/>
      <c r="B309" s="92"/>
      <c r="C309" s="92"/>
      <c r="D309" s="92"/>
      <c r="E309" s="92"/>
      <c r="F309" s="92"/>
      <c r="G309" s="92"/>
      <c r="H309" s="93"/>
    </row>
    <row r="310" spans="1:9" ht="12.75" customHeight="1">
      <c r="A310" s="5"/>
      <c r="B310" s="92"/>
      <c r="C310" s="92"/>
      <c r="D310" s="92"/>
      <c r="E310" s="92"/>
      <c r="F310" s="92"/>
      <c r="G310" s="92"/>
      <c r="H310" s="93"/>
    </row>
    <row r="311" spans="1:9" ht="12.75" customHeight="1">
      <c r="A311" s="5"/>
      <c r="B311" s="47" t="str">
        <f>CONCATENATE("Alprechnung"," ",Übersicht!$C$3)</f>
        <v xml:space="preserve">Alprechnung </v>
      </c>
      <c r="C311" s="47"/>
      <c r="D311" s="47"/>
      <c r="E311" s="47"/>
      <c r="F311" s="47"/>
      <c r="G311" s="47"/>
      <c r="H311" s="93"/>
    </row>
    <row r="312" spans="1:9" ht="12.75" customHeight="1">
      <c r="A312" s="5"/>
      <c r="B312" s="5">
        <f>Übersicht!$C$11</f>
        <v>0</v>
      </c>
      <c r="C312" s="5"/>
      <c r="D312" s="42"/>
      <c r="E312" s="42"/>
      <c r="F312" s="42"/>
      <c r="G312" s="42"/>
      <c r="H312" s="93"/>
    </row>
    <row r="313" spans="1:9" ht="12.75" customHeight="1" thickBot="1">
      <c r="A313" s="5"/>
      <c r="B313" s="5"/>
      <c r="C313" s="5"/>
      <c r="D313" s="42"/>
      <c r="E313" s="42"/>
      <c r="F313" s="42"/>
      <c r="G313" s="42"/>
      <c r="H313" s="93"/>
    </row>
    <row r="314" spans="1:9" ht="12.75" customHeight="1">
      <c r="A314" s="5"/>
      <c r="B314" s="117" t="s">
        <v>61</v>
      </c>
      <c r="C314" s="3"/>
      <c r="D314" s="51"/>
      <c r="E314" s="51"/>
      <c r="F314" s="51"/>
      <c r="G314" s="51"/>
      <c r="H314" s="96"/>
      <c r="I314" s="97"/>
    </row>
    <row r="315" spans="1:9" ht="12.75" customHeight="1">
      <c r="A315" s="5"/>
      <c r="B315" s="503" t="s">
        <v>42</v>
      </c>
      <c r="C315" s="504"/>
      <c r="D315" s="504"/>
      <c r="E315" s="504"/>
      <c r="F315" s="504"/>
      <c r="G315" s="72" t="s">
        <v>65</v>
      </c>
      <c r="H315" s="54" t="s">
        <v>66</v>
      </c>
      <c r="I315" s="98"/>
    </row>
    <row r="316" spans="1:9" ht="12.75" customHeight="1">
      <c r="B316" s="505" t="s">
        <v>52</v>
      </c>
      <c r="C316" s="506"/>
      <c r="D316" s="506"/>
      <c r="E316" s="506"/>
      <c r="F316" s="506"/>
      <c r="G316" s="110">
        <f>Übersicht!$G24</f>
        <v>0</v>
      </c>
      <c r="H316" s="99" t="str">
        <f>Übersicht!$G$18</f>
        <v>NST</v>
      </c>
      <c r="I316" s="98"/>
    </row>
    <row r="317" spans="1:9" ht="12.75" customHeight="1">
      <c r="B317" s="505" t="s">
        <v>170</v>
      </c>
      <c r="C317" s="506"/>
      <c r="D317" s="506"/>
      <c r="E317" s="506"/>
      <c r="F317" s="506"/>
      <c r="G317" s="100">
        <f>Produkte!$C27</f>
        <v>0</v>
      </c>
      <c r="H317" s="99" t="s">
        <v>67</v>
      </c>
      <c r="I317" s="98"/>
    </row>
    <row r="318" spans="1:9" ht="12.75" customHeight="1">
      <c r="A318" s="5"/>
      <c r="B318" s="52"/>
      <c r="C318" s="5"/>
      <c r="D318" s="42"/>
      <c r="E318" s="42"/>
      <c r="F318" s="42"/>
      <c r="G318" s="42"/>
      <c r="H318" s="93"/>
      <c r="I318" s="98"/>
    </row>
    <row r="319" spans="1:9" ht="12.75" customHeight="1">
      <c r="A319" s="5"/>
      <c r="B319" s="116" t="s">
        <v>154</v>
      </c>
      <c r="C319" s="5"/>
      <c r="D319" s="42"/>
      <c r="E319" s="42"/>
      <c r="F319" s="42"/>
      <c r="G319" s="42"/>
      <c r="H319" s="93"/>
      <c r="I319" s="98"/>
    </row>
    <row r="320" spans="1:9" ht="12.75" customHeight="1">
      <c r="A320" s="5"/>
      <c r="B320" s="73" t="s">
        <v>42</v>
      </c>
      <c r="C320" s="64"/>
      <c r="D320" s="64"/>
      <c r="E320" s="64"/>
      <c r="F320" s="64"/>
      <c r="G320" s="74"/>
      <c r="H320" s="53" t="s">
        <v>62</v>
      </c>
      <c r="I320" s="57" t="s">
        <v>53</v>
      </c>
    </row>
    <row r="321" spans="1:9" ht="12.75" customHeight="1">
      <c r="A321" s="5"/>
      <c r="B321" s="101" t="str">
        <f>Privat!$J$55</f>
        <v/>
      </c>
      <c r="C321" s="102"/>
      <c r="D321" s="102"/>
      <c r="E321" s="102"/>
      <c r="F321" s="102"/>
      <c r="G321" s="103"/>
      <c r="H321" s="104" t="e">
        <f>-1*Privat!$K$55/Übersicht!$G$39</f>
        <v>#DIV/0!</v>
      </c>
      <c r="I321" s="105" t="e">
        <f>G316*H321</f>
        <v>#DIV/0!</v>
      </c>
    </row>
    <row r="322" spans="1:9" ht="12.75" customHeight="1">
      <c r="A322" s="5"/>
      <c r="B322" s="101" t="str">
        <f>Privat!$J$56</f>
        <v/>
      </c>
      <c r="C322" s="102"/>
      <c r="D322" s="102"/>
      <c r="E322" s="102"/>
      <c r="F322" s="102"/>
      <c r="G322" s="103"/>
      <c r="H322" s="104" t="e">
        <f>-1*Privat!$K$56/Übersicht!$G$39</f>
        <v>#DIV/0!</v>
      </c>
      <c r="I322" s="105" t="e">
        <f>G316*H322</f>
        <v>#DIV/0!</v>
      </c>
    </row>
    <row r="323" spans="1:9" ht="12.75" customHeight="1">
      <c r="A323" s="5"/>
      <c r="B323" s="101" t="str">
        <f>Privat!$J$57</f>
        <v/>
      </c>
      <c r="C323" s="102"/>
      <c r="D323" s="102"/>
      <c r="E323" s="102"/>
      <c r="F323" s="102"/>
      <c r="G323" s="103"/>
      <c r="H323" s="104" t="e">
        <f>-1*Privat!$K$57/Produkte!$C$42</f>
        <v>#DIV/0!</v>
      </c>
      <c r="I323" s="105" t="e">
        <f>H323*G317</f>
        <v>#DIV/0!</v>
      </c>
    </row>
    <row r="324" spans="1:9" ht="12.75" customHeight="1">
      <c r="A324" s="5"/>
      <c r="B324" s="101" t="s">
        <v>60</v>
      </c>
      <c r="C324" s="102"/>
      <c r="D324" s="102"/>
      <c r="E324" s="102"/>
      <c r="F324" s="102"/>
      <c r="G324" s="103"/>
      <c r="H324" s="106">
        <f>-1*Übersicht!$C$12</f>
        <v>0</v>
      </c>
      <c r="I324" s="105">
        <f>H324*G316</f>
        <v>0</v>
      </c>
    </row>
    <row r="325" spans="1:9" ht="12.75" customHeight="1">
      <c r="B325" s="490" t="s">
        <v>10</v>
      </c>
      <c r="C325" s="491"/>
      <c r="D325" s="491"/>
      <c r="E325" s="491"/>
      <c r="F325" s="491"/>
      <c r="G325" s="491"/>
      <c r="H325" s="492"/>
      <c r="I325" s="85" t="e">
        <f>SUM(I321:I323)</f>
        <v>#DIV/0!</v>
      </c>
    </row>
    <row r="326" spans="1:9" ht="12.75" customHeight="1">
      <c r="A326" s="5"/>
      <c r="B326" s="116" t="s">
        <v>155</v>
      </c>
      <c r="C326" s="5"/>
      <c r="D326" s="92"/>
      <c r="E326" s="92"/>
      <c r="F326" s="92"/>
      <c r="G326" s="92"/>
      <c r="H326" s="107"/>
      <c r="I326" s="108"/>
    </row>
    <row r="327" spans="1:9" ht="12.75" customHeight="1">
      <c r="A327" s="5"/>
      <c r="B327" s="73" t="s">
        <v>42</v>
      </c>
      <c r="C327" s="64"/>
      <c r="D327" s="64"/>
      <c r="E327" s="64"/>
      <c r="F327" s="64"/>
      <c r="G327" s="74"/>
      <c r="H327" s="55" t="s">
        <v>62</v>
      </c>
      <c r="I327" s="57" t="s">
        <v>53</v>
      </c>
    </row>
    <row r="328" spans="1:9" ht="12.75" customHeight="1">
      <c r="A328" s="5"/>
      <c r="B328" s="101" t="str">
        <f>IF(Hauptabrechnung!$Q$7&lt;&gt;0,"Variable Sömmerungskosten","Fixe Sömmerungskosten")</f>
        <v>Fixe Sömmerungskosten</v>
      </c>
      <c r="C328" s="102"/>
      <c r="D328" s="102"/>
      <c r="E328" s="102"/>
      <c r="F328" s="102"/>
      <c r="G328" s="103"/>
      <c r="H328" s="104">
        <f>IF(Hauptabrechnung!$Q$7&lt;&gt;0,Hauptabrechnung!$Q$7,Übersicht!$C$16)</f>
        <v>0</v>
      </c>
      <c r="I328" s="105" t="str">
        <f>IF(H328&lt;&gt;0,H328*G316,"")</f>
        <v/>
      </c>
    </row>
    <row r="329" spans="1:9" ht="12.75" customHeight="1">
      <c r="A329" s="5"/>
      <c r="B329" s="101" t="e">
        <f>IF(Hauptabrechnung!$Q$10&lt;&gt;0,"Verrechnung über Milch",IF(Hauptabrechnung!$Q$8&lt;&gt;0,Hauptabrechnung!$P$8,""))</f>
        <v>#DIV/0!</v>
      </c>
      <c r="C329" s="102"/>
      <c r="D329" s="102"/>
      <c r="E329" s="102"/>
      <c r="F329" s="102"/>
      <c r="G329" s="103"/>
      <c r="H329" s="104" t="e">
        <f>IF(Hauptabrechnung!$Q$10&lt;&gt;0,Hauptabrechnung!$Q$10,IF(Hauptabrechnung!$Q$8&lt;&gt;0,-Hauptabrechnung!$Q$8,""))</f>
        <v>#DIV/0!</v>
      </c>
      <c r="I329" s="105" t="e">
        <f>IF(H329="","",H329*G317)</f>
        <v>#DIV/0!</v>
      </c>
    </row>
    <row r="330" spans="1:9" ht="12.75" customHeight="1">
      <c r="A330" s="5"/>
      <c r="B330" s="490" t="s">
        <v>10</v>
      </c>
      <c r="C330" s="491"/>
      <c r="D330" s="491"/>
      <c r="E330" s="491"/>
      <c r="F330" s="491"/>
      <c r="G330" s="491"/>
      <c r="H330" s="492"/>
      <c r="I330" s="85" t="e">
        <f>SUM(I328:I329)</f>
        <v>#DIV/0!</v>
      </c>
    </row>
    <row r="331" spans="1:9" ht="12.75" customHeight="1">
      <c r="B331" s="116" t="s">
        <v>57</v>
      </c>
      <c r="C331" s="5"/>
      <c r="D331" s="92"/>
      <c r="E331" s="92"/>
      <c r="F331" s="92"/>
      <c r="G331" s="92"/>
      <c r="H331" s="92"/>
      <c r="I331" s="98"/>
    </row>
    <row r="332" spans="1:9" ht="12.75" customHeight="1">
      <c r="B332" s="56" t="s">
        <v>63</v>
      </c>
      <c r="C332" s="63" t="s">
        <v>97</v>
      </c>
      <c r="D332" s="53" t="s">
        <v>91</v>
      </c>
      <c r="E332" s="53" t="s">
        <v>92</v>
      </c>
      <c r="F332" s="53" t="s">
        <v>98</v>
      </c>
      <c r="G332" s="53" t="s">
        <v>28</v>
      </c>
      <c r="H332" s="53" t="s">
        <v>58</v>
      </c>
      <c r="I332" s="57" t="s">
        <v>53</v>
      </c>
    </row>
    <row r="333" spans="1:9" ht="12.75" customHeight="1">
      <c r="B333" s="109" t="str">
        <f>Produkte!$A$12</f>
        <v xml:space="preserve">Alpkäse </v>
      </c>
      <c r="C333" s="126" t="e">
        <f>IF(Produkte!$H27&gt;0,Produkte!$H27,0)</f>
        <v>#DIV/0!</v>
      </c>
      <c r="D333" s="110">
        <f>Produkte!$B53</f>
        <v>0</v>
      </c>
      <c r="E333" s="110">
        <f>Produkte!$C53</f>
        <v>0</v>
      </c>
      <c r="F333" s="110">
        <f>Produkte!$D53</f>
        <v>0</v>
      </c>
      <c r="G333" s="110" t="e">
        <f t="shared" ref="G333:G337" si="10">SUM(D333:F333)-C333</f>
        <v>#DIV/0!</v>
      </c>
      <c r="H333" s="111">
        <f>Produkte!$E$44</f>
        <v>16</v>
      </c>
      <c r="I333" s="112" t="e">
        <f t="shared" ref="I333:I337" si="11">G333*H333</f>
        <v>#DIV/0!</v>
      </c>
    </row>
    <row r="334" spans="1:9" ht="12.75" customHeight="1">
      <c r="B334" s="109" t="str">
        <f>Produkte!$A$13</f>
        <v>Alpbutter</v>
      </c>
      <c r="C334" s="126" t="e">
        <f>Produkte!$I27</f>
        <v>#DIV/0!</v>
      </c>
      <c r="D334" s="110">
        <f>Produkte!$G53</f>
        <v>0</v>
      </c>
      <c r="E334" s="110">
        <f>Produkte!$H53</f>
        <v>0</v>
      </c>
      <c r="F334" s="110">
        <f>Produkte!$I53</f>
        <v>0</v>
      </c>
      <c r="G334" s="110" t="e">
        <f t="shared" si="10"/>
        <v>#DIV/0!</v>
      </c>
      <c r="H334" s="111">
        <f>Produkte!$J$44</f>
        <v>16</v>
      </c>
      <c r="I334" s="112" t="e">
        <f t="shared" si="11"/>
        <v>#DIV/0!</v>
      </c>
    </row>
    <row r="335" spans="1:9" ht="12.75" customHeight="1">
      <c r="B335" s="109" t="str">
        <f>Produkte!$A$14</f>
        <v>Milch</v>
      </c>
      <c r="C335" s="126" t="e">
        <f>Produkte!$J27</f>
        <v>#DIV/0!</v>
      </c>
      <c r="D335" s="110">
        <f>Produkte!$L53</f>
        <v>0</v>
      </c>
      <c r="E335" s="110">
        <f>Produkte!$M53</f>
        <v>0</v>
      </c>
      <c r="F335" s="110">
        <f>Produkte!$N53</f>
        <v>0</v>
      </c>
      <c r="G335" s="110" t="e">
        <f t="shared" si="10"/>
        <v>#DIV/0!</v>
      </c>
      <c r="H335" s="111">
        <f>Produkte!$O$44</f>
        <v>0</v>
      </c>
      <c r="I335" s="112" t="e">
        <f t="shared" si="11"/>
        <v>#DIV/0!</v>
      </c>
    </row>
    <row r="336" spans="1:9" ht="12.75" customHeight="1">
      <c r="B336" s="109">
        <f>Produkte!$A$15</f>
        <v>0</v>
      </c>
      <c r="C336" s="126" t="e">
        <f>Produkte!$K27</f>
        <v>#DIV/0!</v>
      </c>
      <c r="D336" s="126">
        <f>Produkte!$B99</f>
        <v>0</v>
      </c>
      <c r="E336" s="126">
        <f>Produkte!$C99</f>
        <v>0</v>
      </c>
      <c r="F336" s="126">
        <f>Produkte!$D99</f>
        <v>0</v>
      </c>
      <c r="G336" s="110" t="e">
        <f t="shared" si="10"/>
        <v>#DIV/0!</v>
      </c>
      <c r="H336" s="111">
        <f>Produkte!$E$90</f>
        <v>0</v>
      </c>
      <c r="I336" s="112" t="e">
        <f t="shared" si="11"/>
        <v>#DIV/0!</v>
      </c>
    </row>
    <row r="337" spans="1:9" ht="12.75" customHeight="1">
      <c r="B337" s="109">
        <f>Produkte!$A$16</f>
        <v>0</v>
      </c>
      <c r="C337" s="126" t="e">
        <f>Produkte!$L27</f>
        <v>#DIV/0!</v>
      </c>
      <c r="D337" s="126">
        <f>Produkte!$G98</f>
        <v>0</v>
      </c>
      <c r="E337" s="126">
        <f>Produkte!$H98</f>
        <v>0</v>
      </c>
      <c r="F337" s="126">
        <f>Produkte!$I98</f>
        <v>0</v>
      </c>
      <c r="G337" s="110" t="e">
        <f t="shared" si="10"/>
        <v>#DIV/0!</v>
      </c>
      <c r="H337" s="111">
        <f>Produkte!$J$90</f>
        <v>0</v>
      </c>
      <c r="I337" s="112" t="e">
        <f t="shared" si="11"/>
        <v>#DIV/0!</v>
      </c>
    </row>
    <row r="338" spans="1:9" ht="12.75" customHeight="1">
      <c r="B338" s="490" t="s">
        <v>10</v>
      </c>
      <c r="C338" s="491"/>
      <c r="D338" s="491"/>
      <c r="E338" s="491"/>
      <c r="F338" s="491"/>
      <c r="G338" s="491"/>
      <c r="H338" s="492"/>
      <c r="I338" s="86" t="e">
        <f>SUM(I333:I337)</f>
        <v>#DIV/0!</v>
      </c>
    </row>
    <row r="339" spans="1:9" ht="12.75" customHeight="1">
      <c r="B339" s="116" t="s">
        <v>59</v>
      </c>
      <c r="C339" s="5"/>
      <c r="D339" s="92"/>
      <c r="E339" s="92"/>
      <c r="F339" s="92"/>
      <c r="G339" s="92"/>
      <c r="H339" s="92"/>
      <c r="I339" s="98"/>
    </row>
    <row r="340" spans="1:9" ht="12.75" customHeight="1">
      <c r="B340" s="73" t="s">
        <v>42</v>
      </c>
      <c r="C340" s="64"/>
      <c r="D340" s="64"/>
      <c r="E340" s="64"/>
      <c r="F340" s="64"/>
      <c r="G340" s="53" t="s">
        <v>64</v>
      </c>
      <c r="H340" s="53" t="s">
        <v>62</v>
      </c>
      <c r="I340" s="57" t="s">
        <v>53</v>
      </c>
    </row>
    <row r="341" spans="1:9" ht="12.75" customHeight="1">
      <c r="B341" s="101" t="s">
        <v>96</v>
      </c>
      <c r="C341" s="102"/>
      <c r="D341" s="102"/>
      <c r="E341" s="102"/>
      <c r="F341" s="102"/>
      <c r="G341" s="113">
        <f>IF(Gemeinwerk!Auszahlung=Gemeinwerk!$P$9,-1*Gemeinwerk!$D13,-1*Gemeinwerk!$E13)</f>
        <v>0</v>
      </c>
      <c r="H341" s="111">
        <f>Gemeinwerk!$B$4</f>
        <v>0</v>
      </c>
      <c r="I341" s="112">
        <f>H341*G341</f>
        <v>0</v>
      </c>
    </row>
    <row r="342" spans="1:9" ht="12.75" customHeight="1">
      <c r="B342" s="101" t="s">
        <v>22</v>
      </c>
      <c r="C342" s="102"/>
      <c r="D342" s="102"/>
      <c r="E342" s="102"/>
      <c r="F342" s="102"/>
      <c r="G342" s="89"/>
      <c r="H342" s="114"/>
      <c r="I342" s="112">
        <f>-1*Gemeinwerk!$F13</f>
        <v>0</v>
      </c>
    </row>
    <row r="343" spans="1:9" ht="12.75" customHeight="1">
      <c r="B343" s="490" t="s">
        <v>10</v>
      </c>
      <c r="C343" s="491"/>
      <c r="D343" s="491"/>
      <c r="E343" s="491"/>
      <c r="F343" s="491"/>
      <c r="G343" s="491"/>
      <c r="H343" s="492"/>
      <c r="I343" s="86">
        <f>SUM(I341:I342)</f>
        <v>0</v>
      </c>
    </row>
    <row r="344" spans="1:9" ht="12.75" customHeight="1">
      <c r="A344" s="5"/>
      <c r="B344" s="116" t="s">
        <v>156</v>
      </c>
      <c r="C344" s="5"/>
      <c r="D344" s="42"/>
      <c r="E344" s="42"/>
      <c r="F344" s="42"/>
      <c r="G344" s="42"/>
      <c r="H344" s="93"/>
      <c r="I344" s="98"/>
    </row>
    <row r="345" spans="1:9" ht="12.75" customHeight="1">
      <c r="A345" s="5"/>
      <c r="B345" s="493" t="s">
        <v>42</v>
      </c>
      <c r="C345" s="494"/>
      <c r="D345" s="494"/>
      <c r="E345" s="494"/>
      <c r="F345" s="494"/>
      <c r="G345" s="494"/>
      <c r="H345" s="495"/>
      <c r="I345" s="57" t="s">
        <v>53</v>
      </c>
    </row>
    <row r="346" spans="1:9" ht="12.75" customHeight="1">
      <c r="A346" s="5"/>
      <c r="B346" s="496"/>
      <c r="C346" s="497"/>
      <c r="D346" s="497"/>
      <c r="E346" s="497"/>
      <c r="F346" s="497"/>
      <c r="G346" s="497"/>
      <c r="H346" s="498"/>
      <c r="I346" s="381"/>
    </row>
    <row r="347" spans="1:9" ht="12.75" customHeight="1">
      <c r="A347" s="5"/>
      <c r="B347" s="496"/>
      <c r="C347" s="497"/>
      <c r="D347" s="497"/>
      <c r="E347" s="497"/>
      <c r="F347" s="497"/>
      <c r="G347" s="497"/>
      <c r="H347" s="498"/>
      <c r="I347" s="381"/>
    </row>
    <row r="348" spans="1:9" ht="12.75" customHeight="1">
      <c r="A348" s="5"/>
      <c r="B348" s="374"/>
      <c r="C348" s="375"/>
      <c r="D348" s="375"/>
      <c r="E348" s="375"/>
      <c r="F348" s="376"/>
      <c r="G348" s="376"/>
      <c r="H348" s="377"/>
      <c r="I348" s="381"/>
    </row>
    <row r="349" spans="1:9" ht="12.75" customHeight="1">
      <c r="A349" s="5"/>
      <c r="B349" s="118"/>
      <c r="C349" s="119"/>
      <c r="D349" s="119"/>
      <c r="E349" s="120" t="s">
        <v>160</v>
      </c>
      <c r="F349" s="499">
        <f>SUM(Privat!$R$58:$R$81)</f>
        <v>0</v>
      </c>
      <c r="G349" s="499"/>
      <c r="H349" s="71" t="s">
        <v>159</v>
      </c>
      <c r="I349" s="381">
        <f>SUM(I346:I348)</f>
        <v>0</v>
      </c>
    </row>
    <row r="350" spans="1:9" ht="12.75" customHeight="1">
      <c r="A350" s="5"/>
      <c r="B350" s="52"/>
      <c r="C350" s="5"/>
      <c r="D350" s="42"/>
      <c r="E350" s="42"/>
      <c r="F350" s="42"/>
      <c r="G350" s="42"/>
      <c r="H350" s="49"/>
      <c r="I350" s="381"/>
    </row>
    <row r="351" spans="1:9" ht="12.75" customHeight="1" thickBot="1">
      <c r="A351" s="5"/>
      <c r="B351" s="500" t="e">
        <f>IF(I351&gt;0,"TOTAL ZU UNSEREN GUNSTEN", "TOTAL ZU IHREN GUNSTEN")</f>
        <v>#DIV/0!</v>
      </c>
      <c r="C351" s="501"/>
      <c r="D351" s="502"/>
      <c r="E351" s="502"/>
      <c r="F351" s="502"/>
      <c r="G351" s="502"/>
      <c r="H351" s="502"/>
      <c r="I351" s="381" t="e">
        <f>ROUND((I325+I330+I338+I343+I349)*2,1)/2</f>
        <v>#DIV/0!</v>
      </c>
    </row>
    <row r="352" spans="1:9" ht="12.75" customHeight="1">
      <c r="A352" s="5"/>
      <c r="B352" s="50" t="s">
        <v>157</v>
      </c>
      <c r="C352" s="92"/>
      <c r="D352" s="92"/>
      <c r="E352" s="42"/>
      <c r="F352" s="42"/>
      <c r="G352" s="42"/>
      <c r="H352" s="93"/>
      <c r="I352" s="92"/>
    </row>
    <row r="353" spans="1:9" ht="12.75" customHeight="1">
      <c r="B353" s="48"/>
      <c r="C353" s="48"/>
      <c r="D353" s="48"/>
      <c r="E353" s="92"/>
      <c r="F353" s="92"/>
      <c r="G353" s="92"/>
      <c r="H353" s="93"/>
      <c r="I353" s="92"/>
    </row>
    <row r="354" spans="1:9" ht="12.75" customHeight="1">
      <c r="A354" s="50"/>
      <c r="C354" s="115" t="s">
        <v>158</v>
      </c>
      <c r="D354" s="88">
        <f>B303</f>
        <v>0</v>
      </c>
      <c r="E354" s="48"/>
      <c r="F354" s="48"/>
      <c r="G354" s="48"/>
      <c r="H354" s="49"/>
      <c r="I354" s="48"/>
    </row>
    <row r="355" spans="1:9" ht="12.75" customHeight="1">
      <c r="I355" s="92"/>
    </row>
    <row r="356" spans="1:9" ht="12.75" customHeight="1">
      <c r="B356" s="5"/>
      <c r="C356" s="5"/>
      <c r="D356" s="92"/>
      <c r="E356" s="92"/>
      <c r="F356" s="92"/>
      <c r="G356" s="92"/>
      <c r="H356" s="93"/>
      <c r="I356" s="92"/>
    </row>
    <row r="357" spans="1:9" ht="12.75" customHeight="1">
      <c r="C357" s="94"/>
      <c r="D357" s="92"/>
      <c r="E357" s="92"/>
      <c r="F357" s="92"/>
      <c r="G357" s="92"/>
    </row>
    <row r="358" spans="1:9" ht="12.75" customHeight="1">
      <c r="C358" s="94"/>
      <c r="D358" s="92"/>
      <c r="E358" s="92"/>
      <c r="F358" s="92"/>
      <c r="G358" s="92"/>
    </row>
    <row r="359" spans="1:9" ht="12.75" customHeight="1">
      <c r="C359" s="92"/>
      <c r="D359" s="92"/>
      <c r="E359" s="92"/>
      <c r="F359" s="92"/>
      <c r="G359" s="92"/>
    </row>
    <row r="360" spans="1:9" ht="12.75" customHeight="1">
      <c r="A360" s="92"/>
      <c r="B360" s="92"/>
      <c r="C360" s="92"/>
      <c r="D360" s="92"/>
      <c r="E360" s="92"/>
      <c r="F360" s="92"/>
      <c r="G360" s="92"/>
      <c r="H360" s="93"/>
    </row>
    <row r="361" spans="1:9" ht="12.75" customHeight="1">
      <c r="A361" s="92"/>
      <c r="B361" s="92" t="str">
        <f>CONCATENATE("Alpgenossenschaft"," ",Übersicht!$C$4)</f>
        <v xml:space="preserve">Alpgenossenschaft </v>
      </c>
      <c r="C361" s="92"/>
      <c r="D361" s="92"/>
      <c r="E361" s="92"/>
      <c r="F361" s="92"/>
      <c r="G361" s="92"/>
      <c r="H361" s="93"/>
    </row>
    <row r="362" spans="1:9" ht="12.75" customHeight="1">
      <c r="A362" s="92"/>
      <c r="B362" s="95">
        <f>Übersicht!$C$5</f>
        <v>0</v>
      </c>
      <c r="C362" s="92"/>
      <c r="D362" s="92"/>
      <c r="E362" s="92"/>
      <c r="F362" s="92"/>
      <c r="H362" s="94">
        <f>Übersicht!$B25</f>
        <v>0</v>
      </c>
    </row>
    <row r="363" spans="1:9" ht="12.75" customHeight="1">
      <c r="A363" s="92"/>
      <c r="B363" s="94">
        <f>Übersicht!$C$6</f>
        <v>0</v>
      </c>
      <c r="C363" s="92"/>
      <c r="D363" s="92"/>
      <c r="E363" s="92"/>
      <c r="F363" s="92"/>
      <c r="H363" s="94">
        <f>Übersicht!$C25</f>
        <v>0</v>
      </c>
    </row>
    <row r="364" spans="1:9" ht="12.75" customHeight="1">
      <c r="A364" s="92"/>
      <c r="B364" s="94">
        <f>Übersicht!$C$7</f>
        <v>0</v>
      </c>
      <c r="C364" s="92"/>
      <c r="D364" s="92"/>
      <c r="E364" s="92"/>
      <c r="F364" s="92"/>
      <c r="H364" s="94" t="str">
        <f>CONCATENATE(Übersicht!$D25," ",Übersicht!$E25)</f>
        <v xml:space="preserve"> </v>
      </c>
    </row>
    <row r="365" spans="1:9" ht="12.75" customHeight="1">
      <c r="A365" s="92"/>
      <c r="B365" s="92"/>
      <c r="C365" s="92"/>
      <c r="D365" s="92"/>
      <c r="E365" s="92"/>
      <c r="F365" s="92"/>
      <c r="G365" s="92"/>
      <c r="H365" s="93"/>
    </row>
    <row r="366" spans="1:9" ht="12.75" customHeight="1">
      <c r="A366" s="5"/>
      <c r="B366" s="92"/>
      <c r="C366" s="92"/>
      <c r="D366" s="92"/>
      <c r="E366" s="92"/>
      <c r="F366" s="92"/>
      <c r="G366" s="92"/>
      <c r="H366" s="93"/>
    </row>
    <row r="367" spans="1:9" ht="12.75" customHeight="1">
      <c r="A367" s="5"/>
      <c r="B367" s="92"/>
      <c r="C367" s="92"/>
      <c r="D367" s="92"/>
      <c r="E367" s="92"/>
      <c r="F367" s="92"/>
      <c r="G367" s="92"/>
      <c r="H367" s="93"/>
    </row>
    <row r="368" spans="1:9" ht="12.75" customHeight="1">
      <c r="A368" s="5"/>
      <c r="B368" s="92"/>
      <c r="C368" s="92"/>
      <c r="D368" s="92"/>
      <c r="E368" s="92"/>
      <c r="F368" s="92"/>
      <c r="G368" s="92"/>
      <c r="H368" s="93"/>
    </row>
    <row r="369" spans="1:9" ht="12.75" customHeight="1">
      <c r="A369" s="5"/>
      <c r="B369" s="92"/>
      <c r="C369" s="92"/>
      <c r="D369" s="92"/>
      <c r="E369" s="92"/>
      <c r="F369" s="92"/>
      <c r="G369" s="92"/>
      <c r="H369" s="93"/>
    </row>
    <row r="370" spans="1:9" ht="12.75" customHeight="1">
      <c r="A370" s="5"/>
      <c r="B370" s="47" t="str">
        <f>CONCATENATE("Alprechnung"," ",Übersicht!$C$3)</f>
        <v xml:space="preserve">Alprechnung </v>
      </c>
      <c r="C370" s="47"/>
      <c r="D370" s="47"/>
      <c r="E370" s="47"/>
      <c r="F370" s="47"/>
      <c r="G370" s="47"/>
      <c r="H370" s="93"/>
    </row>
    <row r="371" spans="1:9" ht="12.75" customHeight="1">
      <c r="A371" s="5"/>
      <c r="B371" s="5">
        <f>Übersicht!$C$11</f>
        <v>0</v>
      </c>
      <c r="C371" s="5"/>
      <c r="D371" s="42"/>
      <c r="E371" s="42"/>
      <c r="F371" s="42"/>
      <c r="G371" s="42"/>
      <c r="H371" s="93"/>
    </row>
    <row r="372" spans="1:9" ht="12.75" customHeight="1" thickBot="1">
      <c r="A372" s="5"/>
      <c r="B372" s="5"/>
      <c r="C372" s="5"/>
      <c r="D372" s="42"/>
      <c r="E372" s="42"/>
      <c r="F372" s="42"/>
      <c r="G372" s="42"/>
      <c r="H372" s="93"/>
    </row>
    <row r="373" spans="1:9" ht="12.75" customHeight="1">
      <c r="A373" s="5"/>
      <c r="B373" s="117" t="s">
        <v>61</v>
      </c>
      <c r="C373" s="3"/>
      <c r="D373" s="51"/>
      <c r="E373" s="51"/>
      <c r="F373" s="51"/>
      <c r="G373" s="51"/>
      <c r="H373" s="96"/>
      <c r="I373" s="97"/>
    </row>
    <row r="374" spans="1:9" ht="12.75" customHeight="1">
      <c r="A374" s="5"/>
      <c r="B374" s="503" t="s">
        <v>42</v>
      </c>
      <c r="C374" s="504"/>
      <c r="D374" s="504"/>
      <c r="E374" s="504"/>
      <c r="F374" s="504"/>
      <c r="G374" s="72" t="s">
        <v>65</v>
      </c>
      <c r="H374" s="54" t="s">
        <v>66</v>
      </c>
      <c r="I374" s="98"/>
    </row>
    <row r="375" spans="1:9" ht="12.75" customHeight="1">
      <c r="B375" s="505" t="s">
        <v>52</v>
      </c>
      <c r="C375" s="506"/>
      <c r="D375" s="506"/>
      <c r="E375" s="506"/>
      <c r="F375" s="506"/>
      <c r="G375" s="110">
        <f>Übersicht!$G25</f>
        <v>0</v>
      </c>
      <c r="H375" s="99" t="str">
        <f>Übersicht!$G$18</f>
        <v>NST</v>
      </c>
      <c r="I375" s="98"/>
    </row>
    <row r="376" spans="1:9" ht="12.75" customHeight="1">
      <c r="B376" s="505" t="s">
        <v>170</v>
      </c>
      <c r="C376" s="506"/>
      <c r="D376" s="506"/>
      <c r="E376" s="506"/>
      <c r="F376" s="506"/>
      <c r="G376" s="100">
        <f>Produkte!$C28</f>
        <v>0</v>
      </c>
      <c r="H376" s="99" t="s">
        <v>67</v>
      </c>
      <c r="I376" s="98"/>
    </row>
    <row r="377" spans="1:9" ht="12.75" customHeight="1">
      <c r="A377" s="5"/>
      <c r="B377" s="52"/>
      <c r="C377" s="5"/>
      <c r="D377" s="42"/>
      <c r="E377" s="42"/>
      <c r="F377" s="42"/>
      <c r="G377" s="42"/>
      <c r="H377" s="93"/>
      <c r="I377" s="98"/>
    </row>
    <row r="378" spans="1:9" ht="12.75" customHeight="1">
      <c r="A378" s="5"/>
      <c r="B378" s="116" t="s">
        <v>154</v>
      </c>
      <c r="C378" s="5"/>
      <c r="D378" s="42"/>
      <c r="E378" s="42"/>
      <c r="F378" s="42"/>
      <c r="G378" s="42"/>
      <c r="H378" s="93"/>
      <c r="I378" s="98"/>
    </row>
    <row r="379" spans="1:9" ht="12.75" customHeight="1">
      <c r="A379" s="5"/>
      <c r="B379" s="73" t="s">
        <v>42</v>
      </c>
      <c r="C379" s="64"/>
      <c r="D379" s="64"/>
      <c r="E379" s="64"/>
      <c r="F379" s="64"/>
      <c r="G379" s="74"/>
      <c r="H379" s="53" t="s">
        <v>62</v>
      </c>
      <c r="I379" s="57" t="s">
        <v>53</v>
      </c>
    </row>
    <row r="380" spans="1:9" ht="12.75" customHeight="1">
      <c r="A380" s="5"/>
      <c r="B380" s="101" t="str">
        <f>Privat!$J$55</f>
        <v/>
      </c>
      <c r="C380" s="102"/>
      <c r="D380" s="102"/>
      <c r="E380" s="102"/>
      <c r="F380" s="102"/>
      <c r="G380" s="103"/>
      <c r="H380" s="104" t="e">
        <f>-1*Privat!$K$55/Übersicht!$G$39</f>
        <v>#DIV/0!</v>
      </c>
      <c r="I380" s="105" t="e">
        <f>G375*H380</f>
        <v>#DIV/0!</v>
      </c>
    </row>
    <row r="381" spans="1:9" ht="12.75" customHeight="1">
      <c r="A381" s="5"/>
      <c r="B381" s="101" t="str">
        <f>Privat!$J$56</f>
        <v/>
      </c>
      <c r="C381" s="102"/>
      <c r="D381" s="102"/>
      <c r="E381" s="102"/>
      <c r="F381" s="102"/>
      <c r="G381" s="103"/>
      <c r="H381" s="104" t="e">
        <f>-1*Privat!$K$56/Übersicht!$G$39</f>
        <v>#DIV/0!</v>
      </c>
      <c r="I381" s="105" t="e">
        <f>G375*H381</f>
        <v>#DIV/0!</v>
      </c>
    </row>
    <row r="382" spans="1:9" ht="12.75" customHeight="1">
      <c r="A382" s="5"/>
      <c r="B382" s="101" t="str">
        <f>Privat!$J$57</f>
        <v/>
      </c>
      <c r="C382" s="102"/>
      <c r="D382" s="102"/>
      <c r="E382" s="102"/>
      <c r="F382" s="102"/>
      <c r="G382" s="103"/>
      <c r="H382" s="104" t="e">
        <f>-1*Privat!$K$57/Produkte!$C$42</f>
        <v>#DIV/0!</v>
      </c>
      <c r="I382" s="105" t="e">
        <f>H382*G376</f>
        <v>#DIV/0!</v>
      </c>
    </row>
    <row r="383" spans="1:9" ht="12.75" customHeight="1">
      <c r="A383" s="5"/>
      <c r="B383" s="101" t="s">
        <v>60</v>
      </c>
      <c r="C383" s="102"/>
      <c r="D383" s="102"/>
      <c r="E383" s="102"/>
      <c r="F383" s="102"/>
      <c r="G383" s="103"/>
      <c r="H383" s="106">
        <f>-1*Übersicht!$C$12</f>
        <v>0</v>
      </c>
      <c r="I383" s="105">
        <f>H383*G375</f>
        <v>0</v>
      </c>
    </row>
    <row r="384" spans="1:9" ht="12.75" customHeight="1">
      <c r="B384" s="490" t="s">
        <v>10</v>
      </c>
      <c r="C384" s="491"/>
      <c r="D384" s="491"/>
      <c r="E384" s="491"/>
      <c r="F384" s="491"/>
      <c r="G384" s="491"/>
      <c r="H384" s="492"/>
      <c r="I384" s="85" t="e">
        <f>SUM(I380:I382)</f>
        <v>#DIV/0!</v>
      </c>
    </row>
    <row r="385" spans="1:9" ht="12.75" customHeight="1">
      <c r="A385" s="5"/>
      <c r="B385" s="116" t="s">
        <v>155</v>
      </c>
      <c r="C385" s="5"/>
      <c r="D385" s="92"/>
      <c r="E385" s="92"/>
      <c r="F385" s="92"/>
      <c r="G385" s="92"/>
      <c r="H385" s="107"/>
      <c r="I385" s="108"/>
    </row>
    <row r="386" spans="1:9" ht="12.75" customHeight="1">
      <c r="A386" s="5"/>
      <c r="B386" s="73" t="s">
        <v>42</v>
      </c>
      <c r="C386" s="64"/>
      <c r="D386" s="64"/>
      <c r="E386" s="64"/>
      <c r="F386" s="64"/>
      <c r="G386" s="74"/>
      <c r="H386" s="55" t="s">
        <v>62</v>
      </c>
      <c r="I386" s="57" t="s">
        <v>53</v>
      </c>
    </row>
    <row r="387" spans="1:9" ht="12.75" customHeight="1">
      <c r="A387" s="5"/>
      <c r="B387" s="101" t="str">
        <f>IF(Hauptabrechnung!$Q$7&lt;&gt;0,"Variable Sömmerungskosten","Fixe Sömmerungskosten")</f>
        <v>Fixe Sömmerungskosten</v>
      </c>
      <c r="C387" s="102"/>
      <c r="D387" s="102"/>
      <c r="E387" s="102"/>
      <c r="F387" s="102"/>
      <c r="G387" s="103"/>
      <c r="H387" s="104">
        <f>IF(Hauptabrechnung!$Q$7&lt;&gt;0,Hauptabrechnung!$Q$7,Übersicht!$C$16)</f>
        <v>0</v>
      </c>
      <c r="I387" s="105" t="str">
        <f>IF(H387&lt;&gt;0,H387*G375,"")</f>
        <v/>
      </c>
    </row>
    <row r="388" spans="1:9" ht="12.75" customHeight="1">
      <c r="A388" s="5"/>
      <c r="B388" s="101" t="e">
        <f>IF(Hauptabrechnung!$Q$10&lt;&gt;0,"Verrechnung über Milch",IF(Hauptabrechnung!$Q$8&lt;&gt;0,Hauptabrechnung!$P$8,""))</f>
        <v>#DIV/0!</v>
      </c>
      <c r="C388" s="102"/>
      <c r="D388" s="102"/>
      <c r="E388" s="102"/>
      <c r="F388" s="102"/>
      <c r="G388" s="103"/>
      <c r="H388" s="104" t="e">
        <f>IF(Hauptabrechnung!$Q$10&lt;&gt;0,Hauptabrechnung!$Q$10,IF(Hauptabrechnung!$Q$8&lt;&gt;0,-Hauptabrechnung!$Q$8,""))</f>
        <v>#DIV/0!</v>
      </c>
      <c r="I388" s="105" t="e">
        <f>IF(H388="","",H388*G376)</f>
        <v>#DIV/0!</v>
      </c>
    </row>
    <row r="389" spans="1:9" ht="12.75" customHeight="1">
      <c r="A389" s="5"/>
      <c r="B389" s="490" t="s">
        <v>10</v>
      </c>
      <c r="C389" s="491"/>
      <c r="D389" s="491"/>
      <c r="E389" s="491"/>
      <c r="F389" s="491"/>
      <c r="G389" s="491"/>
      <c r="H389" s="492"/>
      <c r="I389" s="85" t="e">
        <f>SUM(I387:I388)</f>
        <v>#DIV/0!</v>
      </c>
    </row>
    <row r="390" spans="1:9" ht="12.75" customHeight="1">
      <c r="B390" s="116" t="s">
        <v>57</v>
      </c>
      <c r="C390" s="5"/>
      <c r="D390" s="92"/>
      <c r="E390" s="92"/>
      <c r="F390" s="92"/>
      <c r="G390" s="92"/>
      <c r="H390" s="92"/>
      <c r="I390" s="98"/>
    </row>
    <row r="391" spans="1:9" ht="12.75" customHeight="1">
      <c r="B391" s="56" t="s">
        <v>63</v>
      </c>
      <c r="C391" s="63" t="s">
        <v>97</v>
      </c>
      <c r="D391" s="53" t="s">
        <v>91</v>
      </c>
      <c r="E391" s="53" t="s">
        <v>92</v>
      </c>
      <c r="F391" s="53" t="s">
        <v>98</v>
      </c>
      <c r="G391" s="53" t="s">
        <v>28</v>
      </c>
      <c r="H391" s="53" t="s">
        <v>58</v>
      </c>
      <c r="I391" s="57" t="s">
        <v>53</v>
      </c>
    </row>
    <row r="392" spans="1:9" ht="12.75" customHeight="1">
      <c r="B392" s="109" t="str">
        <f>Produkte!$A$12</f>
        <v xml:space="preserve">Alpkäse </v>
      </c>
      <c r="C392" s="126" t="e">
        <f>IF(Produkte!$H28&gt;0,Produkte!$H28,0)</f>
        <v>#DIV/0!</v>
      </c>
      <c r="D392" s="110">
        <f>Produkte!$B54</f>
        <v>0</v>
      </c>
      <c r="E392" s="110">
        <f>Produkte!$C54</f>
        <v>0</v>
      </c>
      <c r="F392" s="110">
        <f>Produkte!$D54</f>
        <v>0</v>
      </c>
      <c r="G392" s="110" t="e">
        <f t="shared" ref="G392:G396" si="12">SUM(D392:F392)-C392</f>
        <v>#DIV/0!</v>
      </c>
      <c r="H392" s="111">
        <f>Produkte!$E$44</f>
        <v>16</v>
      </c>
      <c r="I392" s="112" t="e">
        <f t="shared" ref="I392:I396" si="13">G392*H392</f>
        <v>#DIV/0!</v>
      </c>
    </row>
    <row r="393" spans="1:9" ht="12.75" customHeight="1">
      <c r="B393" s="109" t="str">
        <f>Produkte!$A$13</f>
        <v>Alpbutter</v>
      </c>
      <c r="C393" s="126" t="e">
        <f>Produkte!$I28</f>
        <v>#DIV/0!</v>
      </c>
      <c r="D393" s="110">
        <f>Produkte!$G54</f>
        <v>0</v>
      </c>
      <c r="E393" s="110">
        <f>Produkte!$H54</f>
        <v>0</v>
      </c>
      <c r="F393" s="110">
        <f>Produkte!$I54</f>
        <v>0</v>
      </c>
      <c r="G393" s="110" t="e">
        <f t="shared" si="12"/>
        <v>#DIV/0!</v>
      </c>
      <c r="H393" s="111">
        <f>Produkte!$J$44</f>
        <v>16</v>
      </c>
      <c r="I393" s="112" t="e">
        <f t="shared" si="13"/>
        <v>#DIV/0!</v>
      </c>
    </row>
    <row r="394" spans="1:9" ht="12.75" customHeight="1">
      <c r="B394" s="109" t="str">
        <f>Produkte!$A$14</f>
        <v>Milch</v>
      </c>
      <c r="C394" s="126" t="e">
        <f>Produkte!$J28</f>
        <v>#DIV/0!</v>
      </c>
      <c r="D394" s="110">
        <f>Produkte!$L54</f>
        <v>0</v>
      </c>
      <c r="E394" s="110">
        <f>Produkte!$M54</f>
        <v>0</v>
      </c>
      <c r="F394" s="110">
        <f>Produkte!$N54</f>
        <v>0</v>
      </c>
      <c r="G394" s="110" t="e">
        <f t="shared" si="12"/>
        <v>#DIV/0!</v>
      </c>
      <c r="H394" s="111">
        <f>Produkte!$O$44</f>
        <v>0</v>
      </c>
      <c r="I394" s="112" t="e">
        <f t="shared" si="13"/>
        <v>#DIV/0!</v>
      </c>
    </row>
    <row r="395" spans="1:9" ht="12.75" customHeight="1">
      <c r="B395" s="109">
        <f>Produkte!$A$15</f>
        <v>0</v>
      </c>
      <c r="C395" s="126" t="e">
        <f>Produkte!$K28</f>
        <v>#DIV/0!</v>
      </c>
      <c r="D395" s="126">
        <f>Produkte!$B100</f>
        <v>0</v>
      </c>
      <c r="E395" s="126">
        <f>Produkte!$C100</f>
        <v>0</v>
      </c>
      <c r="F395" s="126">
        <f>Produkte!$D100</f>
        <v>0</v>
      </c>
      <c r="G395" s="110" t="e">
        <f t="shared" si="12"/>
        <v>#DIV/0!</v>
      </c>
      <c r="H395" s="111">
        <f>Produkte!$E$90</f>
        <v>0</v>
      </c>
      <c r="I395" s="112" t="e">
        <f t="shared" si="13"/>
        <v>#DIV/0!</v>
      </c>
    </row>
    <row r="396" spans="1:9" ht="12.75" customHeight="1">
      <c r="B396" s="109">
        <f>Produkte!$A$16</f>
        <v>0</v>
      </c>
      <c r="C396" s="126" t="e">
        <f>Produkte!$L28</f>
        <v>#DIV/0!</v>
      </c>
      <c r="D396" s="126">
        <f>Produkte!$G99</f>
        <v>0</v>
      </c>
      <c r="E396" s="126">
        <f>Produkte!$H99</f>
        <v>0</v>
      </c>
      <c r="F396" s="126">
        <f>Produkte!$I99</f>
        <v>0</v>
      </c>
      <c r="G396" s="110" t="e">
        <f t="shared" si="12"/>
        <v>#DIV/0!</v>
      </c>
      <c r="H396" s="111">
        <f>Produkte!$J$90</f>
        <v>0</v>
      </c>
      <c r="I396" s="112" t="e">
        <f t="shared" si="13"/>
        <v>#DIV/0!</v>
      </c>
    </row>
    <row r="397" spans="1:9" ht="12.75" customHeight="1">
      <c r="B397" s="490" t="s">
        <v>10</v>
      </c>
      <c r="C397" s="491"/>
      <c r="D397" s="491"/>
      <c r="E397" s="491"/>
      <c r="F397" s="491"/>
      <c r="G397" s="491"/>
      <c r="H397" s="492"/>
      <c r="I397" s="86" t="e">
        <f>SUM(I392:I396)</f>
        <v>#DIV/0!</v>
      </c>
    </row>
    <row r="398" spans="1:9" ht="12.75" customHeight="1">
      <c r="B398" s="116" t="s">
        <v>59</v>
      </c>
      <c r="C398" s="5"/>
      <c r="D398" s="92"/>
      <c r="E398" s="92"/>
      <c r="F398" s="92"/>
      <c r="G398" s="92"/>
      <c r="H398" s="92"/>
      <c r="I398" s="98"/>
    </row>
    <row r="399" spans="1:9" ht="12.75" customHeight="1">
      <c r="B399" s="73" t="s">
        <v>42</v>
      </c>
      <c r="C399" s="64"/>
      <c r="D399" s="64"/>
      <c r="E399" s="64"/>
      <c r="F399" s="64"/>
      <c r="G399" s="53" t="s">
        <v>64</v>
      </c>
      <c r="H399" s="53" t="s">
        <v>62</v>
      </c>
      <c r="I399" s="57" t="s">
        <v>53</v>
      </c>
    </row>
    <row r="400" spans="1:9" ht="12.75" customHeight="1">
      <c r="B400" s="101" t="s">
        <v>96</v>
      </c>
      <c r="C400" s="102"/>
      <c r="D400" s="102"/>
      <c r="E400" s="102"/>
      <c r="F400" s="102"/>
      <c r="G400" s="113">
        <f>IF(Gemeinwerk!Auszahlung=Gemeinwerk!$P$9,-1*Gemeinwerk!$D14,-1*Gemeinwerk!$E14)</f>
        <v>0</v>
      </c>
      <c r="H400" s="111">
        <f>Gemeinwerk!$B$4</f>
        <v>0</v>
      </c>
      <c r="I400" s="112">
        <f>H400*G400</f>
        <v>0</v>
      </c>
    </row>
    <row r="401" spans="1:9" ht="12.75" customHeight="1">
      <c r="B401" s="101" t="s">
        <v>22</v>
      </c>
      <c r="C401" s="102"/>
      <c r="D401" s="102"/>
      <c r="E401" s="102"/>
      <c r="F401" s="102"/>
      <c r="G401" s="89"/>
      <c r="H401" s="114"/>
      <c r="I401" s="112">
        <f>-1*Gemeinwerk!$F14</f>
        <v>0</v>
      </c>
    </row>
    <row r="402" spans="1:9" ht="12.75" customHeight="1">
      <c r="B402" s="490" t="s">
        <v>10</v>
      </c>
      <c r="C402" s="491"/>
      <c r="D402" s="491"/>
      <c r="E402" s="491"/>
      <c r="F402" s="491"/>
      <c r="G402" s="491"/>
      <c r="H402" s="492"/>
      <c r="I402" s="86">
        <f>SUM(I400:I401)</f>
        <v>0</v>
      </c>
    </row>
    <row r="403" spans="1:9" ht="12.75" customHeight="1">
      <c r="A403" s="5"/>
      <c r="B403" s="116" t="s">
        <v>156</v>
      </c>
      <c r="C403" s="5"/>
      <c r="D403" s="42"/>
      <c r="E403" s="42"/>
      <c r="F403" s="42"/>
      <c r="G403" s="42"/>
      <c r="H403" s="93"/>
      <c r="I403" s="98"/>
    </row>
    <row r="404" spans="1:9" ht="12.75" customHeight="1">
      <c r="A404" s="5"/>
      <c r="B404" s="493" t="s">
        <v>42</v>
      </c>
      <c r="C404" s="494"/>
      <c r="D404" s="494"/>
      <c r="E404" s="494"/>
      <c r="F404" s="494"/>
      <c r="G404" s="494"/>
      <c r="H404" s="495"/>
      <c r="I404" s="57" t="s">
        <v>53</v>
      </c>
    </row>
    <row r="405" spans="1:9" ht="12.75" customHeight="1">
      <c r="A405" s="5"/>
      <c r="B405" s="496"/>
      <c r="C405" s="497"/>
      <c r="D405" s="497"/>
      <c r="E405" s="497"/>
      <c r="F405" s="497"/>
      <c r="G405" s="497"/>
      <c r="H405" s="498"/>
      <c r="I405" s="381"/>
    </row>
    <row r="406" spans="1:9" ht="12.75" customHeight="1">
      <c r="A406" s="5"/>
      <c r="B406" s="496"/>
      <c r="C406" s="497"/>
      <c r="D406" s="497"/>
      <c r="E406" s="497"/>
      <c r="F406" s="497"/>
      <c r="G406" s="497"/>
      <c r="H406" s="498"/>
      <c r="I406" s="381"/>
    </row>
    <row r="407" spans="1:9" ht="12.75" customHeight="1">
      <c r="A407" s="5"/>
      <c r="B407" s="374"/>
      <c r="C407" s="375"/>
      <c r="D407" s="375"/>
      <c r="E407" s="375"/>
      <c r="F407" s="376"/>
      <c r="G407" s="376"/>
      <c r="H407" s="377"/>
      <c r="I407" s="381"/>
    </row>
    <row r="408" spans="1:9" ht="12.75" customHeight="1">
      <c r="A408" s="5"/>
      <c r="B408" s="118"/>
      <c r="C408" s="119"/>
      <c r="D408" s="119"/>
      <c r="E408" s="120" t="s">
        <v>160</v>
      </c>
      <c r="F408" s="499">
        <f>SUM(Privat!$S$58:$S$81)</f>
        <v>0</v>
      </c>
      <c r="G408" s="499"/>
      <c r="H408" s="71" t="s">
        <v>159</v>
      </c>
      <c r="I408" s="112">
        <f>SUM(I405:I407)</f>
        <v>0</v>
      </c>
    </row>
    <row r="409" spans="1:9" ht="12.75" customHeight="1">
      <c r="A409" s="5"/>
      <c r="B409" s="52"/>
      <c r="C409" s="5"/>
      <c r="D409" s="42"/>
      <c r="E409" s="42"/>
      <c r="F409" s="42"/>
      <c r="G409" s="42"/>
      <c r="H409" s="49"/>
      <c r="I409" s="98"/>
    </row>
    <row r="410" spans="1:9" ht="12.75" customHeight="1" thickBot="1">
      <c r="A410" s="5"/>
      <c r="B410" s="500" t="e">
        <f>IF(I410&gt;0,"TOTAL ZU UNSEREN GUNSTEN", "TOTAL ZU IHREN GUNSTEN")</f>
        <v>#DIV/0!</v>
      </c>
      <c r="C410" s="501"/>
      <c r="D410" s="502"/>
      <c r="E410" s="502"/>
      <c r="F410" s="502"/>
      <c r="G410" s="502"/>
      <c r="H410" s="502"/>
      <c r="I410" s="127" t="e">
        <f>ROUND((I384+I389+I397+I402+I408)*2,1)/2</f>
        <v>#DIV/0!</v>
      </c>
    </row>
    <row r="411" spans="1:9" ht="12.75" customHeight="1">
      <c r="A411" s="5"/>
      <c r="B411" s="50" t="s">
        <v>157</v>
      </c>
      <c r="C411" s="92"/>
      <c r="D411" s="92"/>
      <c r="E411" s="42"/>
      <c r="F411" s="42"/>
      <c r="G411" s="42"/>
      <c r="H411" s="93"/>
      <c r="I411" s="92"/>
    </row>
    <row r="412" spans="1:9" ht="12.75" customHeight="1">
      <c r="B412" s="48"/>
      <c r="C412" s="48"/>
      <c r="D412" s="48"/>
      <c r="E412" s="92"/>
      <c r="F412" s="92"/>
      <c r="G412" s="92"/>
      <c r="H412" s="93"/>
      <c r="I412" s="92"/>
    </row>
    <row r="413" spans="1:9" ht="12.75" customHeight="1">
      <c r="A413" s="50"/>
      <c r="C413" s="115" t="s">
        <v>158</v>
      </c>
      <c r="D413" s="88">
        <f>B362</f>
        <v>0</v>
      </c>
      <c r="E413" s="48"/>
      <c r="F413" s="48"/>
      <c r="G413" s="48"/>
      <c r="H413" s="49"/>
      <c r="I413" s="48"/>
    </row>
    <row r="414" spans="1:9" ht="12.75" customHeight="1">
      <c r="I414" s="92"/>
    </row>
    <row r="415" spans="1:9" ht="12.75" customHeight="1">
      <c r="B415" s="5"/>
      <c r="C415" s="5"/>
      <c r="D415" s="92"/>
      <c r="E415" s="92"/>
      <c r="F415" s="92"/>
      <c r="G415" s="92"/>
      <c r="H415" s="93"/>
      <c r="I415" s="92"/>
    </row>
    <row r="416" spans="1:9" ht="12.75" customHeight="1">
      <c r="C416" s="94"/>
      <c r="D416" s="92"/>
      <c r="E416" s="92"/>
      <c r="F416" s="92"/>
      <c r="G416" s="92"/>
    </row>
    <row r="417" spans="1:9" ht="12.75" customHeight="1">
      <c r="C417" s="94"/>
      <c r="D417" s="92"/>
      <c r="E417" s="92"/>
      <c r="F417" s="92"/>
      <c r="G417" s="92"/>
    </row>
    <row r="418" spans="1:9" ht="12.75" customHeight="1">
      <c r="C418" s="92"/>
      <c r="D418" s="92"/>
      <c r="E418" s="92"/>
      <c r="F418" s="92"/>
      <c r="G418" s="92"/>
    </row>
    <row r="419" spans="1:9" ht="12.75" customHeight="1">
      <c r="A419" s="92"/>
      <c r="B419" s="92"/>
      <c r="C419" s="92"/>
      <c r="D419" s="92"/>
      <c r="E419" s="92"/>
      <c r="F419" s="92"/>
      <c r="G419" s="92"/>
      <c r="H419" s="93"/>
    </row>
    <row r="420" spans="1:9" ht="12.75" customHeight="1">
      <c r="A420" s="92"/>
      <c r="B420" s="92" t="str">
        <f>CONCATENATE("Alpgenossenschaft"," ",Übersicht!$C$4)</f>
        <v xml:space="preserve">Alpgenossenschaft </v>
      </c>
      <c r="C420" s="92"/>
      <c r="D420" s="92"/>
      <c r="E420" s="92"/>
      <c r="F420" s="92"/>
      <c r="G420" s="92"/>
      <c r="H420" s="93"/>
    </row>
    <row r="421" spans="1:9" ht="12.75" customHeight="1">
      <c r="A421" s="92"/>
      <c r="B421" s="95">
        <f>Übersicht!$C$5</f>
        <v>0</v>
      </c>
      <c r="C421" s="92"/>
      <c r="D421" s="92"/>
      <c r="E421" s="92"/>
      <c r="F421" s="92"/>
      <c r="H421" s="94">
        <f>Übersicht!$B26</f>
        <v>0</v>
      </c>
    </row>
    <row r="422" spans="1:9" ht="12.75" customHeight="1">
      <c r="A422" s="92"/>
      <c r="B422" s="94">
        <f>Übersicht!$C$6</f>
        <v>0</v>
      </c>
      <c r="C422" s="92"/>
      <c r="D422" s="92"/>
      <c r="E422" s="92"/>
      <c r="F422" s="92"/>
      <c r="H422" s="94">
        <f>Übersicht!$C26</f>
        <v>0</v>
      </c>
    </row>
    <row r="423" spans="1:9" ht="12.75" customHeight="1">
      <c r="A423" s="92"/>
      <c r="B423" s="94">
        <f>Übersicht!$C$7</f>
        <v>0</v>
      </c>
      <c r="C423" s="92"/>
      <c r="D423" s="92"/>
      <c r="E423" s="92"/>
      <c r="F423" s="92"/>
      <c r="H423" s="94" t="str">
        <f>CONCATENATE(Übersicht!$D26," ",Übersicht!$E26)</f>
        <v xml:space="preserve"> </v>
      </c>
    </row>
    <row r="424" spans="1:9" ht="12.75" customHeight="1">
      <c r="A424" s="92"/>
      <c r="B424" s="92"/>
      <c r="C424" s="92"/>
      <c r="D424" s="92"/>
      <c r="E424" s="92"/>
      <c r="F424" s="92"/>
      <c r="G424" s="92"/>
      <c r="H424" s="93"/>
    </row>
    <row r="425" spans="1:9" ht="12.75" customHeight="1">
      <c r="A425" s="5"/>
      <c r="B425" s="92"/>
      <c r="C425" s="92"/>
      <c r="D425" s="92"/>
      <c r="E425" s="92"/>
      <c r="F425" s="92"/>
      <c r="G425" s="92"/>
      <c r="H425" s="93"/>
    </row>
    <row r="426" spans="1:9" ht="12.75" customHeight="1">
      <c r="A426" s="5"/>
      <c r="B426" s="92"/>
      <c r="C426" s="92"/>
      <c r="D426" s="92"/>
      <c r="E426" s="92"/>
      <c r="F426" s="92"/>
      <c r="G426" s="92"/>
      <c r="H426" s="93"/>
    </row>
    <row r="427" spans="1:9" ht="12.75" customHeight="1">
      <c r="A427" s="5"/>
      <c r="B427" s="92"/>
      <c r="C427" s="92"/>
      <c r="D427" s="92"/>
      <c r="E427" s="92"/>
      <c r="F427" s="92"/>
      <c r="G427" s="92"/>
      <c r="H427" s="93"/>
    </row>
    <row r="428" spans="1:9" ht="12.75" customHeight="1">
      <c r="A428" s="5"/>
      <c r="B428" s="92"/>
      <c r="C428" s="92"/>
      <c r="D428" s="92"/>
      <c r="E428" s="92"/>
      <c r="F428" s="92"/>
      <c r="G428" s="92"/>
      <c r="H428" s="93"/>
    </row>
    <row r="429" spans="1:9" ht="12.75" customHeight="1">
      <c r="A429" s="5"/>
      <c r="B429" s="47" t="str">
        <f>CONCATENATE("Alprechnung"," ",Übersicht!$C$3)</f>
        <v xml:space="preserve">Alprechnung </v>
      </c>
      <c r="C429" s="47"/>
      <c r="D429" s="47"/>
      <c r="E429" s="47"/>
      <c r="F429" s="47"/>
      <c r="G429" s="47"/>
      <c r="H429" s="93"/>
    </row>
    <row r="430" spans="1:9" ht="12.75" customHeight="1">
      <c r="A430" s="5"/>
      <c r="B430" s="5">
        <f>Übersicht!$C$11</f>
        <v>0</v>
      </c>
      <c r="C430" s="5"/>
      <c r="D430" s="42"/>
      <c r="E430" s="42"/>
      <c r="F430" s="42"/>
      <c r="G430" s="42"/>
      <c r="H430" s="93"/>
    </row>
    <row r="431" spans="1:9" ht="12.75" customHeight="1" thickBot="1">
      <c r="A431" s="5"/>
      <c r="B431" s="5"/>
      <c r="C431" s="5"/>
      <c r="D431" s="42"/>
      <c r="E431" s="42"/>
      <c r="F431" s="42"/>
      <c r="G431" s="42"/>
      <c r="H431" s="93"/>
    </row>
    <row r="432" spans="1:9" ht="12.75" customHeight="1">
      <c r="A432" s="5"/>
      <c r="B432" s="117" t="s">
        <v>61</v>
      </c>
      <c r="C432" s="3"/>
      <c r="D432" s="51"/>
      <c r="E432" s="51"/>
      <c r="F432" s="51"/>
      <c r="G432" s="51"/>
      <c r="H432" s="96"/>
      <c r="I432" s="97"/>
    </row>
    <row r="433" spans="1:9" ht="12.75" customHeight="1">
      <c r="A433" s="5"/>
      <c r="B433" s="503" t="s">
        <v>42</v>
      </c>
      <c r="C433" s="504"/>
      <c r="D433" s="504"/>
      <c r="E433" s="504"/>
      <c r="F433" s="504"/>
      <c r="G433" s="72" t="s">
        <v>65</v>
      </c>
      <c r="H433" s="54" t="s">
        <v>66</v>
      </c>
      <c r="I433" s="98"/>
    </row>
    <row r="434" spans="1:9" ht="12.75" customHeight="1">
      <c r="B434" s="505" t="s">
        <v>52</v>
      </c>
      <c r="C434" s="506"/>
      <c r="D434" s="506"/>
      <c r="E434" s="506"/>
      <c r="F434" s="506"/>
      <c r="G434" s="110">
        <f>Übersicht!$G26</f>
        <v>0</v>
      </c>
      <c r="H434" s="99" t="str">
        <f>Übersicht!$G$18</f>
        <v>NST</v>
      </c>
      <c r="I434" s="98"/>
    </row>
    <row r="435" spans="1:9" ht="12.75" customHeight="1">
      <c r="B435" s="505" t="s">
        <v>170</v>
      </c>
      <c r="C435" s="506"/>
      <c r="D435" s="506"/>
      <c r="E435" s="506"/>
      <c r="F435" s="506"/>
      <c r="G435" s="100">
        <f>Produkte!$C29</f>
        <v>0</v>
      </c>
      <c r="H435" s="99" t="s">
        <v>67</v>
      </c>
      <c r="I435" s="98"/>
    </row>
    <row r="436" spans="1:9" ht="12.75" customHeight="1">
      <c r="A436" s="5"/>
      <c r="B436" s="52"/>
      <c r="C436" s="5"/>
      <c r="D436" s="42"/>
      <c r="E436" s="42"/>
      <c r="F436" s="42"/>
      <c r="G436" s="42"/>
      <c r="H436" s="93"/>
      <c r="I436" s="98"/>
    </row>
    <row r="437" spans="1:9" ht="12.75" customHeight="1">
      <c r="A437" s="5"/>
      <c r="B437" s="116" t="s">
        <v>154</v>
      </c>
      <c r="C437" s="5"/>
      <c r="D437" s="42"/>
      <c r="E437" s="42"/>
      <c r="F437" s="42"/>
      <c r="G437" s="42"/>
      <c r="H437" s="93"/>
      <c r="I437" s="98"/>
    </row>
    <row r="438" spans="1:9" ht="12.75" customHeight="1">
      <c r="A438" s="5"/>
      <c r="B438" s="73" t="s">
        <v>42</v>
      </c>
      <c r="C438" s="64"/>
      <c r="D438" s="64"/>
      <c r="E438" s="64"/>
      <c r="F438" s="64"/>
      <c r="G438" s="74"/>
      <c r="H438" s="53" t="s">
        <v>62</v>
      </c>
      <c r="I438" s="57" t="s">
        <v>53</v>
      </c>
    </row>
    <row r="439" spans="1:9" ht="12.75" customHeight="1">
      <c r="A439" s="5"/>
      <c r="B439" s="101" t="str">
        <f>Privat!$J$55</f>
        <v/>
      </c>
      <c r="C439" s="102"/>
      <c r="D439" s="102"/>
      <c r="E439" s="102"/>
      <c r="F439" s="102"/>
      <c r="G439" s="103"/>
      <c r="H439" s="104" t="e">
        <f>-1*Privat!$K$55/Übersicht!$G$39</f>
        <v>#DIV/0!</v>
      </c>
      <c r="I439" s="105" t="e">
        <f>G434*H439</f>
        <v>#DIV/0!</v>
      </c>
    </row>
    <row r="440" spans="1:9" ht="12.75" customHeight="1">
      <c r="A440" s="5"/>
      <c r="B440" s="101" t="str">
        <f>Privat!$J$56</f>
        <v/>
      </c>
      <c r="C440" s="102"/>
      <c r="D440" s="102"/>
      <c r="E440" s="102"/>
      <c r="F440" s="102"/>
      <c r="G440" s="103"/>
      <c r="H440" s="104" t="e">
        <f>-1*Privat!$K$56/Übersicht!$G$39</f>
        <v>#DIV/0!</v>
      </c>
      <c r="I440" s="105" t="e">
        <f>G434*H440</f>
        <v>#DIV/0!</v>
      </c>
    </row>
    <row r="441" spans="1:9" ht="12.75" customHeight="1">
      <c r="A441" s="5"/>
      <c r="B441" s="101" t="str">
        <f>Privat!$J$57</f>
        <v/>
      </c>
      <c r="C441" s="102"/>
      <c r="D441" s="102"/>
      <c r="E441" s="102"/>
      <c r="F441" s="102"/>
      <c r="G441" s="103"/>
      <c r="H441" s="104" t="e">
        <f>-1*Privat!$K$57/Produkte!$C$42</f>
        <v>#DIV/0!</v>
      </c>
      <c r="I441" s="105" t="e">
        <f>H441*G435</f>
        <v>#DIV/0!</v>
      </c>
    </row>
    <row r="442" spans="1:9" ht="12.75" customHeight="1">
      <c r="A442" s="5"/>
      <c r="B442" s="101" t="s">
        <v>60</v>
      </c>
      <c r="C442" s="102"/>
      <c r="D442" s="102"/>
      <c r="E442" s="102"/>
      <c r="F442" s="102"/>
      <c r="G442" s="103"/>
      <c r="H442" s="106">
        <f>-1*Übersicht!$C$12</f>
        <v>0</v>
      </c>
      <c r="I442" s="105">
        <f>H442*G434</f>
        <v>0</v>
      </c>
    </row>
    <row r="443" spans="1:9" ht="12.75" customHeight="1">
      <c r="B443" s="490" t="s">
        <v>10</v>
      </c>
      <c r="C443" s="491"/>
      <c r="D443" s="491"/>
      <c r="E443" s="491"/>
      <c r="F443" s="491"/>
      <c r="G443" s="491"/>
      <c r="H443" s="492"/>
      <c r="I443" s="85" t="e">
        <f>SUM(I439:I441)</f>
        <v>#DIV/0!</v>
      </c>
    </row>
    <row r="444" spans="1:9" ht="12.75" customHeight="1">
      <c r="A444" s="5"/>
      <c r="B444" s="116" t="s">
        <v>155</v>
      </c>
      <c r="C444" s="5"/>
      <c r="D444" s="92"/>
      <c r="E444" s="92"/>
      <c r="F444" s="92"/>
      <c r="G444" s="92"/>
      <c r="H444" s="107"/>
      <c r="I444" s="108"/>
    </row>
    <row r="445" spans="1:9" ht="12.75" customHeight="1">
      <c r="A445" s="5"/>
      <c r="B445" s="73" t="s">
        <v>42</v>
      </c>
      <c r="C445" s="64"/>
      <c r="D445" s="64"/>
      <c r="E445" s="64"/>
      <c r="F445" s="64"/>
      <c r="G445" s="74"/>
      <c r="H445" s="55" t="s">
        <v>62</v>
      </c>
      <c r="I445" s="57" t="s">
        <v>53</v>
      </c>
    </row>
    <row r="446" spans="1:9" ht="12.75" customHeight="1">
      <c r="A446" s="5"/>
      <c r="B446" s="101" t="str">
        <f>IF(Hauptabrechnung!$Q$7&lt;&gt;0,"Variable Sömmerungskosten","Fixe Sömmerungskosten")</f>
        <v>Fixe Sömmerungskosten</v>
      </c>
      <c r="C446" s="102"/>
      <c r="D446" s="102"/>
      <c r="E446" s="102"/>
      <c r="F446" s="102"/>
      <c r="G446" s="103"/>
      <c r="H446" s="104">
        <f>IF(Hauptabrechnung!$Q$7&lt;&gt;0,Hauptabrechnung!$Q$7,Übersicht!$C$16)</f>
        <v>0</v>
      </c>
      <c r="I446" s="105" t="str">
        <f>IF(H446&lt;&gt;0,H446*G434,"")</f>
        <v/>
      </c>
    </row>
    <row r="447" spans="1:9" ht="12.75" customHeight="1">
      <c r="A447" s="5"/>
      <c r="B447" s="101" t="e">
        <f>IF(Hauptabrechnung!$Q$10&lt;&gt;0,"Verrechnung über Milch",IF(Hauptabrechnung!$Q$8&lt;&gt;0,Hauptabrechnung!$P$8,""))</f>
        <v>#DIV/0!</v>
      </c>
      <c r="C447" s="102"/>
      <c r="D447" s="102"/>
      <c r="E447" s="102"/>
      <c r="F447" s="102"/>
      <c r="G447" s="103"/>
      <c r="H447" s="104" t="e">
        <f>IF(Hauptabrechnung!$Q$10&lt;&gt;0,Hauptabrechnung!$Q$10,IF(Hauptabrechnung!$Q$8&lt;&gt;0,-Hauptabrechnung!$Q$8,""))</f>
        <v>#DIV/0!</v>
      </c>
      <c r="I447" s="105" t="e">
        <f>IF(H447="","",H447*G435)</f>
        <v>#DIV/0!</v>
      </c>
    </row>
    <row r="448" spans="1:9" ht="12.75" customHeight="1">
      <c r="A448" s="5"/>
      <c r="B448" s="490" t="s">
        <v>10</v>
      </c>
      <c r="C448" s="491"/>
      <c r="D448" s="491"/>
      <c r="E448" s="491"/>
      <c r="F448" s="491"/>
      <c r="G448" s="491"/>
      <c r="H448" s="492"/>
      <c r="I448" s="85" t="e">
        <f>SUM(I446:I447)</f>
        <v>#DIV/0!</v>
      </c>
    </row>
    <row r="449" spans="1:9" ht="12.75" customHeight="1">
      <c r="B449" s="116" t="s">
        <v>57</v>
      </c>
      <c r="C449" s="5"/>
      <c r="D449" s="92"/>
      <c r="E449" s="92"/>
      <c r="F449" s="92"/>
      <c r="G449" s="92"/>
      <c r="H449" s="92"/>
      <c r="I449" s="98"/>
    </row>
    <row r="450" spans="1:9" ht="12.75" customHeight="1">
      <c r="B450" s="56" t="s">
        <v>63</v>
      </c>
      <c r="C450" s="63" t="s">
        <v>97</v>
      </c>
      <c r="D450" s="53" t="s">
        <v>91</v>
      </c>
      <c r="E450" s="53" t="s">
        <v>92</v>
      </c>
      <c r="F450" s="53" t="s">
        <v>98</v>
      </c>
      <c r="G450" s="53" t="s">
        <v>28</v>
      </c>
      <c r="H450" s="53" t="s">
        <v>58</v>
      </c>
      <c r="I450" s="57" t="s">
        <v>53</v>
      </c>
    </row>
    <row r="451" spans="1:9" ht="12.75" customHeight="1">
      <c r="B451" s="109" t="str">
        <f>Produkte!$A$12</f>
        <v xml:space="preserve">Alpkäse </v>
      </c>
      <c r="C451" s="126" t="e">
        <f>IF(Produkte!$H29&gt;0,Produkte!$H29,0)</f>
        <v>#DIV/0!</v>
      </c>
      <c r="D451" s="110">
        <f>Produkte!$B55</f>
        <v>0</v>
      </c>
      <c r="E451" s="110">
        <f>Produkte!$C55</f>
        <v>0</v>
      </c>
      <c r="F451" s="110">
        <f>Produkte!$D55</f>
        <v>0</v>
      </c>
      <c r="G451" s="110" t="e">
        <f t="shared" ref="G451:G455" si="14">SUM(D451:F451)-C451</f>
        <v>#DIV/0!</v>
      </c>
      <c r="H451" s="111">
        <f>Produkte!$E$44</f>
        <v>16</v>
      </c>
      <c r="I451" s="112" t="e">
        <f t="shared" ref="I451:I455" si="15">G451*H451</f>
        <v>#DIV/0!</v>
      </c>
    </row>
    <row r="452" spans="1:9" ht="12.75" customHeight="1">
      <c r="B452" s="109" t="str">
        <f>Produkte!$A$13</f>
        <v>Alpbutter</v>
      </c>
      <c r="C452" s="126" t="e">
        <f>Produkte!$I29</f>
        <v>#DIV/0!</v>
      </c>
      <c r="D452" s="110">
        <f>Produkte!$G55</f>
        <v>0</v>
      </c>
      <c r="E452" s="110">
        <f>Produkte!$H55</f>
        <v>0</v>
      </c>
      <c r="F452" s="110">
        <f>Produkte!$I55</f>
        <v>0</v>
      </c>
      <c r="G452" s="110" t="e">
        <f t="shared" si="14"/>
        <v>#DIV/0!</v>
      </c>
      <c r="H452" s="111">
        <f>Produkte!$J$44</f>
        <v>16</v>
      </c>
      <c r="I452" s="112" t="e">
        <f t="shared" si="15"/>
        <v>#DIV/0!</v>
      </c>
    </row>
    <row r="453" spans="1:9" ht="12.75" customHeight="1">
      <c r="B453" s="109" t="str">
        <f>Produkte!$A$14</f>
        <v>Milch</v>
      </c>
      <c r="C453" s="126" t="e">
        <f>Produkte!$J29</f>
        <v>#DIV/0!</v>
      </c>
      <c r="D453" s="110">
        <f>Produkte!$L55</f>
        <v>0</v>
      </c>
      <c r="E453" s="110">
        <f>Produkte!$M55</f>
        <v>0</v>
      </c>
      <c r="F453" s="110">
        <f>Produkte!$N55</f>
        <v>0</v>
      </c>
      <c r="G453" s="110" t="e">
        <f t="shared" si="14"/>
        <v>#DIV/0!</v>
      </c>
      <c r="H453" s="111">
        <f>Produkte!$O$44</f>
        <v>0</v>
      </c>
      <c r="I453" s="112" t="e">
        <f t="shared" si="15"/>
        <v>#DIV/0!</v>
      </c>
    </row>
    <row r="454" spans="1:9" ht="12.75" customHeight="1">
      <c r="B454" s="109">
        <f>Produkte!$A$15</f>
        <v>0</v>
      </c>
      <c r="C454" s="126" t="e">
        <f>Produkte!$K29</f>
        <v>#DIV/0!</v>
      </c>
      <c r="D454" s="126">
        <f>Produkte!$B101</f>
        <v>0</v>
      </c>
      <c r="E454" s="126">
        <f>Produkte!$C101</f>
        <v>0</v>
      </c>
      <c r="F454" s="126">
        <f>Produkte!$D101</f>
        <v>0</v>
      </c>
      <c r="G454" s="110" t="e">
        <f t="shared" si="14"/>
        <v>#DIV/0!</v>
      </c>
      <c r="H454" s="111">
        <f>Produkte!$E$90</f>
        <v>0</v>
      </c>
      <c r="I454" s="112" t="e">
        <f t="shared" si="15"/>
        <v>#DIV/0!</v>
      </c>
    </row>
    <row r="455" spans="1:9" ht="12.75" customHeight="1">
      <c r="B455" s="109">
        <f>Produkte!$A$16</f>
        <v>0</v>
      </c>
      <c r="C455" s="126" t="e">
        <f>Produkte!$L29</f>
        <v>#DIV/0!</v>
      </c>
      <c r="D455" s="126">
        <f>Produkte!$G100</f>
        <v>0</v>
      </c>
      <c r="E455" s="126">
        <f>Produkte!$H100</f>
        <v>0</v>
      </c>
      <c r="F455" s="126">
        <f>Produkte!$I100</f>
        <v>0</v>
      </c>
      <c r="G455" s="110" t="e">
        <f t="shared" si="14"/>
        <v>#DIV/0!</v>
      </c>
      <c r="H455" s="111">
        <f>Produkte!$J$90</f>
        <v>0</v>
      </c>
      <c r="I455" s="112" t="e">
        <f t="shared" si="15"/>
        <v>#DIV/0!</v>
      </c>
    </row>
    <row r="456" spans="1:9" ht="12.75" customHeight="1">
      <c r="B456" s="490" t="s">
        <v>10</v>
      </c>
      <c r="C456" s="491"/>
      <c r="D456" s="491"/>
      <c r="E456" s="491"/>
      <c r="F456" s="491"/>
      <c r="G456" s="491"/>
      <c r="H456" s="492"/>
      <c r="I456" s="86" t="e">
        <f>SUM(I451:I455)</f>
        <v>#DIV/0!</v>
      </c>
    </row>
    <row r="457" spans="1:9" ht="12.75" customHeight="1">
      <c r="B457" s="116" t="s">
        <v>59</v>
      </c>
      <c r="C457" s="5"/>
      <c r="D457" s="92"/>
      <c r="E457" s="92"/>
      <c r="F457" s="92"/>
      <c r="G457" s="92"/>
      <c r="H457" s="92"/>
      <c r="I457" s="98"/>
    </row>
    <row r="458" spans="1:9" ht="12.75" customHeight="1">
      <c r="B458" s="73" t="s">
        <v>42</v>
      </c>
      <c r="C458" s="64"/>
      <c r="D458" s="64"/>
      <c r="E458" s="64"/>
      <c r="F458" s="64"/>
      <c r="G458" s="53" t="s">
        <v>64</v>
      </c>
      <c r="H458" s="53" t="s">
        <v>62</v>
      </c>
      <c r="I458" s="57" t="s">
        <v>53</v>
      </c>
    </row>
    <row r="459" spans="1:9" ht="12.75" customHeight="1">
      <c r="B459" s="101" t="s">
        <v>96</v>
      </c>
      <c r="C459" s="102"/>
      <c r="D459" s="102"/>
      <c r="E459" s="102"/>
      <c r="F459" s="102"/>
      <c r="G459" s="113">
        <f>IF(Gemeinwerk!Auszahlung=Gemeinwerk!$P$9,-1*Gemeinwerk!$D15,-1*Gemeinwerk!$E15)</f>
        <v>0</v>
      </c>
      <c r="H459" s="111">
        <f>Gemeinwerk!$B$4</f>
        <v>0</v>
      </c>
      <c r="I459" s="112">
        <f>H459*G459</f>
        <v>0</v>
      </c>
    </row>
    <row r="460" spans="1:9" ht="12.75" customHeight="1">
      <c r="B460" s="101" t="s">
        <v>22</v>
      </c>
      <c r="C460" s="102"/>
      <c r="D460" s="102"/>
      <c r="E460" s="102"/>
      <c r="F460" s="102"/>
      <c r="G460" s="89"/>
      <c r="H460" s="114"/>
      <c r="I460" s="112">
        <f>-1*Gemeinwerk!$F15</f>
        <v>0</v>
      </c>
    </row>
    <row r="461" spans="1:9" ht="12.75" customHeight="1">
      <c r="B461" s="490" t="s">
        <v>10</v>
      </c>
      <c r="C461" s="491"/>
      <c r="D461" s="491"/>
      <c r="E461" s="491"/>
      <c r="F461" s="491"/>
      <c r="G461" s="491"/>
      <c r="H461" s="492"/>
      <c r="I461" s="86">
        <f>SUM(I459:I460)</f>
        <v>0</v>
      </c>
    </row>
    <row r="462" spans="1:9" ht="12.75" customHeight="1">
      <c r="A462" s="5"/>
      <c r="B462" s="116" t="s">
        <v>156</v>
      </c>
      <c r="C462" s="5"/>
      <c r="D462" s="42"/>
      <c r="E462" s="42"/>
      <c r="F462" s="42"/>
      <c r="G462" s="42"/>
      <c r="H462" s="93"/>
      <c r="I462" s="98"/>
    </row>
    <row r="463" spans="1:9" ht="12.75" customHeight="1">
      <c r="A463" s="5"/>
      <c r="B463" s="493" t="s">
        <v>42</v>
      </c>
      <c r="C463" s="494"/>
      <c r="D463" s="494"/>
      <c r="E463" s="494"/>
      <c r="F463" s="494"/>
      <c r="G463" s="494"/>
      <c r="H463" s="495"/>
      <c r="I463" s="57" t="s">
        <v>53</v>
      </c>
    </row>
    <row r="464" spans="1:9" ht="12.75" customHeight="1">
      <c r="A464" s="5"/>
      <c r="B464" s="496"/>
      <c r="C464" s="497"/>
      <c r="D464" s="497"/>
      <c r="E464" s="497"/>
      <c r="F464" s="497"/>
      <c r="G464" s="497"/>
      <c r="H464" s="498"/>
      <c r="I464" s="381"/>
    </row>
    <row r="465" spans="1:9" ht="12.75" customHeight="1">
      <c r="A465" s="5"/>
      <c r="B465" s="496"/>
      <c r="C465" s="497"/>
      <c r="D465" s="497"/>
      <c r="E465" s="497"/>
      <c r="F465" s="497"/>
      <c r="G465" s="497"/>
      <c r="H465" s="498"/>
      <c r="I465" s="381"/>
    </row>
    <row r="466" spans="1:9" ht="12.75" customHeight="1">
      <c r="A466" s="5"/>
      <c r="B466" s="374"/>
      <c r="C466" s="375"/>
      <c r="D466" s="375"/>
      <c r="E466" s="375"/>
      <c r="F466" s="376"/>
      <c r="G466" s="376"/>
      <c r="H466" s="377"/>
      <c r="I466" s="381"/>
    </row>
    <row r="467" spans="1:9" ht="12.75" customHeight="1">
      <c r="A467" s="5"/>
      <c r="B467" s="118"/>
      <c r="C467" s="119"/>
      <c r="D467" s="119"/>
      <c r="E467" s="120" t="s">
        <v>160</v>
      </c>
      <c r="F467" s="499">
        <f>SUM(Privat!$T$58:$T$81)</f>
        <v>0</v>
      </c>
      <c r="G467" s="499"/>
      <c r="H467" s="71" t="s">
        <v>159</v>
      </c>
      <c r="I467" s="112">
        <f>SUM(I464:I466)</f>
        <v>0</v>
      </c>
    </row>
    <row r="468" spans="1:9" ht="12.75" customHeight="1">
      <c r="A468" s="5"/>
      <c r="B468" s="52"/>
      <c r="C468" s="5"/>
      <c r="D468" s="42"/>
      <c r="E468" s="42"/>
      <c r="F468" s="42"/>
      <c r="G468" s="42"/>
      <c r="H468" s="49"/>
      <c r="I468" s="98"/>
    </row>
    <row r="469" spans="1:9" ht="12.75" customHeight="1" thickBot="1">
      <c r="A469" s="5"/>
      <c r="B469" s="500" t="e">
        <f>IF(I469&gt;0,"TOTAL ZU UNSEREN GUNSTEN", "TOTAL ZU IHREN GUNSTEN")</f>
        <v>#DIV/0!</v>
      </c>
      <c r="C469" s="501"/>
      <c r="D469" s="502"/>
      <c r="E469" s="502"/>
      <c r="F469" s="502"/>
      <c r="G469" s="502"/>
      <c r="H469" s="502"/>
      <c r="I469" s="127" t="e">
        <f>ROUND((I443+I448+I456+I461+I467)*2,1)/2</f>
        <v>#DIV/0!</v>
      </c>
    </row>
    <row r="470" spans="1:9" ht="12.75" customHeight="1">
      <c r="A470" s="5"/>
      <c r="B470" s="50" t="s">
        <v>157</v>
      </c>
      <c r="C470" s="92"/>
      <c r="D470" s="92"/>
      <c r="E470" s="42"/>
      <c r="F470" s="42"/>
      <c r="G470" s="42"/>
      <c r="H470" s="93"/>
      <c r="I470" s="92"/>
    </row>
    <row r="471" spans="1:9" ht="12.75" customHeight="1">
      <c r="B471" s="48"/>
      <c r="C471" s="48"/>
      <c r="D471" s="48"/>
      <c r="E471" s="92"/>
      <c r="F471" s="92"/>
      <c r="G471" s="92"/>
      <c r="H471" s="93"/>
      <c r="I471" s="92"/>
    </row>
    <row r="472" spans="1:9" ht="12.75" customHeight="1">
      <c r="A472" s="50"/>
      <c r="C472" s="115" t="s">
        <v>158</v>
      </c>
      <c r="D472" s="88">
        <f>B421</f>
        <v>0</v>
      </c>
      <c r="E472" s="48"/>
      <c r="F472" s="48"/>
      <c r="G472" s="48"/>
      <c r="H472" s="49"/>
      <c r="I472" s="48"/>
    </row>
    <row r="473" spans="1:9" ht="12.75" customHeight="1">
      <c r="I473" s="92"/>
    </row>
    <row r="474" spans="1:9" ht="12.75" customHeight="1">
      <c r="B474" s="5"/>
      <c r="C474" s="5"/>
      <c r="D474" s="92"/>
      <c r="E474" s="92"/>
      <c r="F474" s="92"/>
      <c r="G474" s="92"/>
      <c r="H474" s="93"/>
      <c r="I474" s="92"/>
    </row>
    <row r="475" spans="1:9" ht="12.75" customHeight="1">
      <c r="C475" s="94"/>
      <c r="D475" s="92"/>
      <c r="E475" s="92"/>
      <c r="F475" s="92"/>
      <c r="G475" s="92"/>
    </row>
    <row r="476" spans="1:9" ht="12.75" customHeight="1">
      <c r="C476" s="94"/>
      <c r="D476" s="92"/>
      <c r="E476" s="92"/>
      <c r="F476" s="92"/>
      <c r="G476" s="92"/>
    </row>
    <row r="477" spans="1:9" ht="12.75" customHeight="1">
      <c r="C477" s="92"/>
      <c r="D477" s="92"/>
      <c r="E477" s="92"/>
      <c r="F477" s="92"/>
      <c r="G477" s="92"/>
    </row>
    <row r="478" spans="1:9" ht="12.75" customHeight="1">
      <c r="A478" s="92"/>
      <c r="B478" s="92"/>
      <c r="C478" s="92"/>
      <c r="D478" s="92"/>
      <c r="E478" s="92"/>
      <c r="F478" s="92"/>
      <c r="G478" s="92"/>
      <c r="H478" s="93"/>
    </row>
    <row r="479" spans="1:9" ht="12.75" customHeight="1">
      <c r="A479" s="92"/>
      <c r="B479" s="92" t="str">
        <f>CONCATENATE("Alpgenossenschaft"," ",Übersicht!$C$4)</f>
        <v xml:space="preserve">Alpgenossenschaft </v>
      </c>
      <c r="C479" s="92"/>
      <c r="D479" s="92"/>
      <c r="E479" s="92"/>
      <c r="F479" s="92"/>
      <c r="G479" s="92"/>
      <c r="H479" s="93"/>
    </row>
    <row r="480" spans="1:9" ht="12.75" customHeight="1">
      <c r="A480" s="92"/>
      <c r="B480" s="95">
        <f>Übersicht!$C$5</f>
        <v>0</v>
      </c>
      <c r="C480" s="92"/>
      <c r="D480" s="92"/>
      <c r="E480" s="92"/>
      <c r="F480" s="92"/>
      <c r="H480" s="94">
        <f>Übersicht!$B27</f>
        <v>0</v>
      </c>
    </row>
    <row r="481" spans="1:9" ht="12.75" customHeight="1">
      <c r="A481" s="92"/>
      <c r="B481" s="94">
        <f>Übersicht!$C$6</f>
        <v>0</v>
      </c>
      <c r="C481" s="92"/>
      <c r="D481" s="92"/>
      <c r="E481" s="92"/>
      <c r="F481" s="92"/>
      <c r="H481" s="94">
        <f>Übersicht!$C27</f>
        <v>0</v>
      </c>
    </row>
    <row r="482" spans="1:9" ht="12.75" customHeight="1">
      <c r="A482" s="92"/>
      <c r="B482" s="94">
        <f>Übersicht!$C$7</f>
        <v>0</v>
      </c>
      <c r="C482" s="92"/>
      <c r="D482" s="92"/>
      <c r="E482" s="92"/>
      <c r="F482" s="92"/>
      <c r="H482" s="94" t="str">
        <f>CONCATENATE(Übersicht!$D27," ",Übersicht!$E27)</f>
        <v xml:space="preserve"> </v>
      </c>
    </row>
    <row r="483" spans="1:9" ht="12.75" customHeight="1">
      <c r="A483" s="92"/>
      <c r="B483" s="92"/>
      <c r="C483" s="92"/>
      <c r="D483" s="92"/>
      <c r="E483" s="92"/>
      <c r="F483" s="92"/>
      <c r="G483" s="92"/>
      <c r="H483" s="93"/>
    </row>
    <row r="484" spans="1:9" ht="12.75" customHeight="1">
      <c r="A484" s="92"/>
      <c r="B484" s="92"/>
      <c r="C484" s="92"/>
      <c r="D484" s="92"/>
      <c r="E484" s="92"/>
      <c r="F484" s="92"/>
      <c r="G484" s="92"/>
      <c r="H484" s="93"/>
    </row>
    <row r="485" spans="1:9" ht="12.75" customHeight="1">
      <c r="A485" s="5"/>
      <c r="B485" s="92"/>
      <c r="C485" s="92"/>
      <c r="D485" s="92"/>
      <c r="E485" s="92"/>
      <c r="F485" s="92"/>
      <c r="G485" s="92"/>
      <c r="H485" s="93"/>
    </row>
    <row r="486" spans="1:9" ht="12.75" customHeight="1">
      <c r="A486" s="5"/>
      <c r="B486" s="92"/>
      <c r="C486" s="92"/>
      <c r="D486" s="92"/>
      <c r="E486" s="92"/>
      <c r="F486" s="92"/>
      <c r="G486" s="92"/>
      <c r="H486" s="93"/>
    </row>
    <row r="487" spans="1:9" ht="12.75" customHeight="1">
      <c r="A487" s="5"/>
      <c r="B487" s="92"/>
      <c r="C487" s="92"/>
      <c r="D487" s="92"/>
      <c r="E487" s="92"/>
      <c r="F487" s="92"/>
      <c r="G487" s="92"/>
      <c r="H487" s="93"/>
    </row>
    <row r="488" spans="1:9" ht="12.75" customHeight="1">
      <c r="A488" s="5"/>
      <c r="B488" s="47" t="str">
        <f>CONCATENATE("Alprechnung"," ",Übersicht!$C$3)</f>
        <v xml:space="preserve">Alprechnung </v>
      </c>
      <c r="C488" s="47"/>
      <c r="D488" s="47"/>
      <c r="E488" s="47"/>
      <c r="F488" s="47"/>
      <c r="G488" s="47"/>
      <c r="H488" s="93"/>
    </row>
    <row r="489" spans="1:9" ht="12.75" customHeight="1">
      <c r="A489" s="5"/>
      <c r="B489" s="5">
        <f>Übersicht!$C$11</f>
        <v>0</v>
      </c>
      <c r="C489" s="5"/>
      <c r="D489" s="42"/>
      <c r="E489" s="42"/>
      <c r="F489" s="42"/>
      <c r="G489" s="42"/>
      <c r="H489" s="93"/>
    </row>
    <row r="490" spans="1:9" ht="12.75" customHeight="1" thickBot="1">
      <c r="A490" s="5"/>
      <c r="B490" s="5"/>
      <c r="C490" s="5"/>
      <c r="D490" s="42"/>
      <c r="E490" s="42"/>
      <c r="F490" s="42"/>
      <c r="G490" s="42"/>
      <c r="H490" s="93"/>
    </row>
    <row r="491" spans="1:9" ht="12.75" customHeight="1">
      <c r="A491" s="5"/>
      <c r="B491" s="117" t="s">
        <v>61</v>
      </c>
      <c r="C491" s="3"/>
      <c r="D491" s="51"/>
      <c r="E491" s="51"/>
      <c r="F491" s="51"/>
      <c r="G491" s="51"/>
      <c r="H491" s="96"/>
      <c r="I491" s="97"/>
    </row>
    <row r="492" spans="1:9" ht="12.75" customHeight="1">
      <c r="A492" s="5"/>
      <c r="B492" s="503" t="s">
        <v>42</v>
      </c>
      <c r="C492" s="504"/>
      <c r="D492" s="504"/>
      <c r="E492" s="504"/>
      <c r="F492" s="504"/>
      <c r="G492" s="72" t="s">
        <v>65</v>
      </c>
      <c r="H492" s="54" t="s">
        <v>66</v>
      </c>
      <c r="I492" s="98"/>
    </row>
    <row r="493" spans="1:9" ht="12.75" customHeight="1">
      <c r="B493" s="505" t="s">
        <v>52</v>
      </c>
      <c r="C493" s="506"/>
      <c r="D493" s="506"/>
      <c r="E493" s="506"/>
      <c r="F493" s="506"/>
      <c r="G493" s="110">
        <f>Übersicht!$G27</f>
        <v>0</v>
      </c>
      <c r="H493" s="99" t="str">
        <f>Übersicht!$G$18</f>
        <v>NST</v>
      </c>
      <c r="I493" s="98"/>
    </row>
    <row r="494" spans="1:9" ht="12.75" customHeight="1">
      <c r="B494" s="505" t="s">
        <v>170</v>
      </c>
      <c r="C494" s="506"/>
      <c r="D494" s="506"/>
      <c r="E494" s="506"/>
      <c r="F494" s="506"/>
      <c r="G494" s="100">
        <f>Produkte!$C30</f>
        <v>0</v>
      </c>
      <c r="H494" s="99" t="s">
        <v>67</v>
      </c>
      <c r="I494" s="98"/>
    </row>
    <row r="495" spans="1:9" ht="12.75" customHeight="1">
      <c r="A495" s="5"/>
      <c r="B495" s="52"/>
      <c r="C495" s="5"/>
      <c r="D495" s="42"/>
      <c r="E495" s="42"/>
      <c r="F495" s="42"/>
      <c r="G495" s="42"/>
      <c r="H495" s="93"/>
      <c r="I495" s="98"/>
    </row>
    <row r="496" spans="1:9" ht="12.75" customHeight="1">
      <c r="A496" s="5"/>
      <c r="B496" s="116" t="s">
        <v>154</v>
      </c>
      <c r="C496" s="5"/>
      <c r="D496" s="42"/>
      <c r="E496" s="42"/>
      <c r="F496" s="42"/>
      <c r="G496" s="42"/>
      <c r="H496" s="93"/>
      <c r="I496" s="98"/>
    </row>
    <row r="497" spans="1:9" ht="12.75" customHeight="1">
      <c r="A497" s="5"/>
      <c r="B497" s="73" t="s">
        <v>42</v>
      </c>
      <c r="C497" s="64"/>
      <c r="D497" s="64"/>
      <c r="E497" s="64"/>
      <c r="F497" s="64"/>
      <c r="G497" s="74"/>
      <c r="H497" s="53" t="s">
        <v>62</v>
      </c>
      <c r="I497" s="57" t="s">
        <v>53</v>
      </c>
    </row>
    <row r="498" spans="1:9" ht="12.75" customHeight="1">
      <c r="A498" s="5"/>
      <c r="B498" s="101" t="str">
        <f>Privat!$J$55</f>
        <v/>
      </c>
      <c r="C498" s="102"/>
      <c r="D498" s="102"/>
      <c r="E498" s="102"/>
      <c r="F498" s="102"/>
      <c r="G498" s="103"/>
      <c r="H498" s="104" t="e">
        <f>-1*Privat!$K$55/Übersicht!$G$39</f>
        <v>#DIV/0!</v>
      </c>
      <c r="I498" s="105" t="e">
        <f>G493*H498</f>
        <v>#DIV/0!</v>
      </c>
    </row>
    <row r="499" spans="1:9" ht="12.75" customHeight="1">
      <c r="A499" s="5"/>
      <c r="B499" s="101" t="str">
        <f>Privat!$J$56</f>
        <v/>
      </c>
      <c r="C499" s="102"/>
      <c r="D499" s="102"/>
      <c r="E499" s="102"/>
      <c r="F499" s="102"/>
      <c r="G499" s="103"/>
      <c r="H499" s="104" t="e">
        <f>-1*Privat!$K$56/Übersicht!$G$39</f>
        <v>#DIV/0!</v>
      </c>
      <c r="I499" s="105" t="e">
        <f>G493*H499</f>
        <v>#DIV/0!</v>
      </c>
    </row>
    <row r="500" spans="1:9" ht="12.75" customHeight="1">
      <c r="A500" s="5"/>
      <c r="B500" s="101" t="str">
        <f>Privat!$J$57</f>
        <v/>
      </c>
      <c r="C500" s="102"/>
      <c r="D500" s="102"/>
      <c r="E500" s="102"/>
      <c r="F500" s="102"/>
      <c r="G500" s="103"/>
      <c r="H500" s="104" t="e">
        <f>-1*Privat!$K$57/Produkte!$C$42</f>
        <v>#DIV/0!</v>
      </c>
      <c r="I500" s="105" t="e">
        <f>H500*G494</f>
        <v>#DIV/0!</v>
      </c>
    </row>
    <row r="501" spans="1:9" ht="12.75" customHeight="1">
      <c r="A501" s="5"/>
      <c r="B501" s="101" t="s">
        <v>60</v>
      </c>
      <c r="C501" s="102"/>
      <c r="D501" s="102"/>
      <c r="E501" s="102"/>
      <c r="F501" s="102"/>
      <c r="G501" s="103"/>
      <c r="H501" s="106">
        <f>-1*Übersicht!$C$12</f>
        <v>0</v>
      </c>
      <c r="I501" s="105">
        <f>H501*G493</f>
        <v>0</v>
      </c>
    </row>
    <row r="502" spans="1:9" ht="12.75" customHeight="1">
      <c r="B502" s="490" t="s">
        <v>10</v>
      </c>
      <c r="C502" s="491"/>
      <c r="D502" s="491"/>
      <c r="E502" s="491"/>
      <c r="F502" s="491"/>
      <c r="G502" s="491"/>
      <c r="H502" s="492"/>
      <c r="I502" s="85" t="e">
        <f>SUM(I498:I500)</f>
        <v>#DIV/0!</v>
      </c>
    </row>
    <row r="503" spans="1:9" ht="12.75" customHeight="1">
      <c r="A503" s="5"/>
      <c r="B503" s="116" t="s">
        <v>155</v>
      </c>
      <c r="C503" s="5"/>
      <c r="D503" s="92"/>
      <c r="E503" s="92"/>
      <c r="F503" s="92"/>
      <c r="G503" s="92"/>
      <c r="H503" s="107"/>
      <c r="I503" s="108"/>
    </row>
    <row r="504" spans="1:9" ht="12.75" customHeight="1">
      <c r="A504" s="5"/>
      <c r="B504" s="73" t="s">
        <v>42</v>
      </c>
      <c r="C504" s="64"/>
      <c r="D504" s="64"/>
      <c r="E504" s="64"/>
      <c r="F504" s="64"/>
      <c r="G504" s="74"/>
      <c r="H504" s="55" t="s">
        <v>62</v>
      </c>
      <c r="I504" s="57" t="s">
        <v>53</v>
      </c>
    </row>
    <row r="505" spans="1:9" ht="12.75" customHeight="1">
      <c r="A505" s="5"/>
      <c r="B505" s="101" t="str">
        <f>IF(Hauptabrechnung!$Q$7&lt;&gt;0,"Variable Sömmerungskosten","Fixe Sömmerungskosten")</f>
        <v>Fixe Sömmerungskosten</v>
      </c>
      <c r="C505" s="102"/>
      <c r="D505" s="102"/>
      <c r="E505" s="102"/>
      <c r="F505" s="102"/>
      <c r="G505" s="103"/>
      <c r="H505" s="104">
        <f>IF(Hauptabrechnung!$Q$7&lt;&gt;0,Hauptabrechnung!$Q$7,Übersicht!$C$16)</f>
        <v>0</v>
      </c>
      <c r="I505" s="105" t="str">
        <f>IF(H505&lt;&gt;0,H505*G493,"")</f>
        <v/>
      </c>
    </row>
    <row r="506" spans="1:9" ht="12.75" customHeight="1">
      <c r="A506" s="5"/>
      <c r="B506" s="101" t="e">
        <f>IF(Hauptabrechnung!$Q$10&lt;&gt;0,"Verrechnung über Milch",IF(Hauptabrechnung!$Q$8&lt;&gt;0,Hauptabrechnung!$P$8,""))</f>
        <v>#DIV/0!</v>
      </c>
      <c r="C506" s="102"/>
      <c r="D506" s="102"/>
      <c r="E506" s="102"/>
      <c r="F506" s="102"/>
      <c r="G506" s="103"/>
      <c r="H506" s="104" t="e">
        <f>IF(Hauptabrechnung!$Q$10&lt;&gt;0,Hauptabrechnung!$Q$10,IF(Hauptabrechnung!$Q$8&lt;&gt;0,-Hauptabrechnung!$Q$8,""))</f>
        <v>#DIV/0!</v>
      </c>
      <c r="I506" s="105" t="e">
        <f>IF(H506="","",H506*G494)</f>
        <v>#DIV/0!</v>
      </c>
    </row>
    <row r="507" spans="1:9" ht="12.75" customHeight="1">
      <c r="A507" s="5"/>
      <c r="B507" s="490" t="s">
        <v>10</v>
      </c>
      <c r="C507" s="491"/>
      <c r="D507" s="491"/>
      <c r="E507" s="491"/>
      <c r="F507" s="491"/>
      <c r="G507" s="491"/>
      <c r="H507" s="492"/>
      <c r="I507" s="85" t="e">
        <f>SUM(I505:I506)</f>
        <v>#DIV/0!</v>
      </c>
    </row>
    <row r="508" spans="1:9" ht="12.75" customHeight="1">
      <c r="B508" s="116" t="s">
        <v>57</v>
      </c>
      <c r="C508" s="5"/>
      <c r="D508" s="92"/>
      <c r="E508" s="92"/>
      <c r="F508" s="92"/>
      <c r="G508" s="92"/>
      <c r="H508" s="92"/>
      <c r="I508" s="98"/>
    </row>
    <row r="509" spans="1:9" ht="12.75" customHeight="1">
      <c r="B509" s="56" t="s">
        <v>63</v>
      </c>
      <c r="C509" s="63" t="s">
        <v>97</v>
      </c>
      <c r="D509" s="53" t="s">
        <v>91</v>
      </c>
      <c r="E509" s="53" t="s">
        <v>92</v>
      </c>
      <c r="F509" s="53" t="s">
        <v>98</v>
      </c>
      <c r="G509" s="53" t="s">
        <v>28</v>
      </c>
      <c r="H509" s="53" t="s">
        <v>58</v>
      </c>
      <c r="I509" s="57" t="s">
        <v>53</v>
      </c>
    </row>
    <row r="510" spans="1:9" ht="12.75" customHeight="1">
      <c r="B510" s="109" t="str">
        <f>Produkte!$A$12</f>
        <v xml:space="preserve">Alpkäse </v>
      </c>
      <c r="C510" s="126" t="e">
        <f>IF(Produkte!$H30&gt;0,Produkte!$H30,0)</f>
        <v>#DIV/0!</v>
      </c>
      <c r="D510" s="110">
        <f>Produkte!$B56</f>
        <v>0</v>
      </c>
      <c r="E510" s="110">
        <f>Produkte!$C56</f>
        <v>0</v>
      </c>
      <c r="F510" s="110">
        <f>Produkte!$D56</f>
        <v>0</v>
      </c>
      <c r="G510" s="110" t="e">
        <f t="shared" ref="G510:G514" si="16">SUM(D510:F510)-C510</f>
        <v>#DIV/0!</v>
      </c>
      <c r="H510" s="111">
        <f>Produkte!$E$44</f>
        <v>16</v>
      </c>
      <c r="I510" s="112" t="e">
        <f t="shared" ref="I510:I514" si="17">G510*H510</f>
        <v>#DIV/0!</v>
      </c>
    </row>
    <row r="511" spans="1:9" ht="12.75" customHeight="1">
      <c r="B511" s="109" t="str">
        <f>Produkte!$A$13</f>
        <v>Alpbutter</v>
      </c>
      <c r="C511" s="126" t="e">
        <f>Produkte!$I30</f>
        <v>#DIV/0!</v>
      </c>
      <c r="D511" s="110">
        <f>Produkte!$G56</f>
        <v>0</v>
      </c>
      <c r="E511" s="110">
        <f>Produkte!$H56</f>
        <v>0</v>
      </c>
      <c r="F511" s="110">
        <f>Produkte!$I56</f>
        <v>0</v>
      </c>
      <c r="G511" s="110" t="e">
        <f t="shared" si="16"/>
        <v>#DIV/0!</v>
      </c>
      <c r="H511" s="111">
        <f>Produkte!$J$44</f>
        <v>16</v>
      </c>
      <c r="I511" s="112" t="e">
        <f t="shared" si="17"/>
        <v>#DIV/0!</v>
      </c>
    </row>
    <row r="512" spans="1:9" ht="12.75" customHeight="1">
      <c r="B512" s="109" t="str">
        <f>Produkte!$A$14</f>
        <v>Milch</v>
      </c>
      <c r="C512" s="126" t="e">
        <f>Produkte!$J30</f>
        <v>#DIV/0!</v>
      </c>
      <c r="D512" s="110">
        <f>Produkte!$L56</f>
        <v>0</v>
      </c>
      <c r="E512" s="110">
        <f>Produkte!$M56</f>
        <v>0</v>
      </c>
      <c r="F512" s="110">
        <f>Produkte!$N56</f>
        <v>0</v>
      </c>
      <c r="G512" s="110" t="e">
        <f t="shared" si="16"/>
        <v>#DIV/0!</v>
      </c>
      <c r="H512" s="111">
        <f>Produkte!$O$44</f>
        <v>0</v>
      </c>
      <c r="I512" s="112" t="e">
        <f t="shared" si="17"/>
        <v>#DIV/0!</v>
      </c>
    </row>
    <row r="513" spans="1:9" ht="12.75" customHeight="1">
      <c r="B513" s="109">
        <f>Produkte!$A$15</f>
        <v>0</v>
      </c>
      <c r="C513" s="126" t="e">
        <f>Produkte!$K30</f>
        <v>#DIV/0!</v>
      </c>
      <c r="D513" s="126">
        <f>Produkte!$B102</f>
        <v>0</v>
      </c>
      <c r="E513" s="126">
        <f>Produkte!$C102</f>
        <v>0</v>
      </c>
      <c r="F513" s="126">
        <f>Produkte!$D102</f>
        <v>0</v>
      </c>
      <c r="G513" s="110" t="e">
        <f t="shared" si="16"/>
        <v>#DIV/0!</v>
      </c>
      <c r="H513" s="111">
        <f>Produkte!$E$90</f>
        <v>0</v>
      </c>
      <c r="I513" s="112" t="e">
        <f t="shared" si="17"/>
        <v>#DIV/0!</v>
      </c>
    </row>
    <row r="514" spans="1:9" ht="12.75" customHeight="1">
      <c r="B514" s="109">
        <f>Produkte!$A$16</f>
        <v>0</v>
      </c>
      <c r="C514" s="126" t="e">
        <f>Produkte!$L30</f>
        <v>#DIV/0!</v>
      </c>
      <c r="D514" s="126">
        <f>Produkte!$G101</f>
        <v>0</v>
      </c>
      <c r="E514" s="126">
        <f>Produkte!$H101</f>
        <v>0</v>
      </c>
      <c r="F514" s="126">
        <f>Produkte!$I101</f>
        <v>0</v>
      </c>
      <c r="G514" s="110" t="e">
        <f t="shared" si="16"/>
        <v>#DIV/0!</v>
      </c>
      <c r="H514" s="111">
        <f>Produkte!$J$90</f>
        <v>0</v>
      </c>
      <c r="I514" s="112" t="e">
        <f t="shared" si="17"/>
        <v>#DIV/0!</v>
      </c>
    </row>
    <row r="515" spans="1:9" ht="12.75" customHeight="1">
      <c r="B515" s="490" t="s">
        <v>10</v>
      </c>
      <c r="C515" s="491"/>
      <c r="D515" s="491"/>
      <c r="E515" s="491"/>
      <c r="F515" s="491"/>
      <c r="G515" s="491"/>
      <c r="H515" s="492"/>
      <c r="I515" s="86" t="e">
        <f>SUM(I510:I514)</f>
        <v>#DIV/0!</v>
      </c>
    </row>
    <row r="516" spans="1:9" ht="12.75" customHeight="1">
      <c r="B516" s="116" t="s">
        <v>59</v>
      </c>
      <c r="C516" s="5"/>
      <c r="D516" s="92"/>
      <c r="E516" s="92"/>
      <c r="F516" s="92"/>
      <c r="G516" s="92"/>
      <c r="H516" s="92"/>
      <c r="I516" s="98"/>
    </row>
    <row r="517" spans="1:9" ht="12.75" customHeight="1">
      <c r="B517" s="73" t="s">
        <v>42</v>
      </c>
      <c r="C517" s="64"/>
      <c r="D517" s="64"/>
      <c r="E517" s="64"/>
      <c r="F517" s="64"/>
      <c r="G517" s="53" t="s">
        <v>64</v>
      </c>
      <c r="H517" s="53" t="s">
        <v>62</v>
      </c>
      <c r="I517" s="57" t="s">
        <v>53</v>
      </c>
    </row>
    <row r="518" spans="1:9" ht="12.75" customHeight="1">
      <c r="B518" s="101" t="s">
        <v>96</v>
      </c>
      <c r="C518" s="102"/>
      <c r="D518" s="102"/>
      <c r="E518" s="102"/>
      <c r="F518" s="102"/>
      <c r="G518" s="113">
        <f>IF(Gemeinwerk!Auszahlung=Gemeinwerk!$P$9,-1*Gemeinwerk!$D16,-1*Gemeinwerk!$E16)</f>
        <v>0</v>
      </c>
      <c r="H518" s="111">
        <f>Gemeinwerk!$B$4</f>
        <v>0</v>
      </c>
      <c r="I518" s="112">
        <f>H518*G518</f>
        <v>0</v>
      </c>
    </row>
    <row r="519" spans="1:9" ht="12.75" customHeight="1">
      <c r="B519" s="101" t="s">
        <v>22</v>
      </c>
      <c r="C519" s="102"/>
      <c r="D519" s="102"/>
      <c r="E519" s="102"/>
      <c r="F519" s="102"/>
      <c r="G519" s="89"/>
      <c r="H519" s="114"/>
      <c r="I519" s="112">
        <f>-1*Gemeinwerk!$F16</f>
        <v>0</v>
      </c>
    </row>
    <row r="520" spans="1:9" ht="12.75" customHeight="1">
      <c r="B520" s="490" t="s">
        <v>10</v>
      </c>
      <c r="C520" s="491"/>
      <c r="D520" s="491"/>
      <c r="E520" s="491"/>
      <c r="F520" s="491"/>
      <c r="G520" s="491"/>
      <c r="H520" s="492"/>
      <c r="I520" s="86">
        <f>SUM(I518:I519)</f>
        <v>0</v>
      </c>
    </row>
    <row r="521" spans="1:9" ht="12.75" customHeight="1">
      <c r="A521" s="5"/>
      <c r="B521" s="116" t="s">
        <v>156</v>
      </c>
      <c r="C521" s="5"/>
      <c r="D521" s="42"/>
      <c r="E521" s="42"/>
      <c r="F521" s="42"/>
      <c r="G521" s="42"/>
      <c r="H521" s="93"/>
      <c r="I521" s="98"/>
    </row>
    <row r="522" spans="1:9" ht="12.75" customHeight="1">
      <c r="A522" s="5"/>
      <c r="B522" s="493" t="s">
        <v>42</v>
      </c>
      <c r="C522" s="494"/>
      <c r="D522" s="494"/>
      <c r="E522" s="494"/>
      <c r="F522" s="494"/>
      <c r="G522" s="494"/>
      <c r="H522" s="495"/>
      <c r="I522" s="57" t="s">
        <v>53</v>
      </c>
    </row>
    <row r="523" spans="1:9" ht="12.75" customHeight="1">
      <c r="A523" s="5"/>
      <c r="B523" s="496"/>
      <c r="C523" s="497"/>
      <c r="D523" s="497"/>
      <c r="E523" s="497"/>
      <c r="F523" s="497"/>
      <c r="G523" s="497"/>
      <c r="H523" s="498"/>
      <c r="I523" s="381"/>
    </row>
    <row r="524" spans="1:9" ht="12.75" customHeight="1">
      <c r="A524" s="5"/>
      <c r="B524" s="496"/>
      <c r="C524" s="497"/>
      <c r="D524" s="497"/>
      <c r="E524" s="497"/>
      <c r="F524" s="497"/>
      <c r="G524" s="497"/>
      <c r="H524" s="498"/>
      <c r="I524" s="381"/>
    </row>
    <row r="525" spans="1:9" ht="12.75" customHeight="1">
      <c r="A525" s="5"/>
      <c r="B525" s="374"/>
      <c r="C525" s="375"/>
      <c r="D525" s="375"/>
      <c r="E525" s="375"/>
      <c r="F525" s="376"/>
      <c r="G525" s="376"/>
      <c r="H525" s="377"/>
      <c r="I525" s="381"/>
    </row>
    <row r="526" spans="1:9" ht="12.75" customHeight="1">
      <c r="A526" s="5"/>
      <c r="B526" s="118"/>
      <c r="C526" s="119"/>
      <c r="D526" s="119"/>
      <c r="E526" s="120" t="s">
        <v>160</v>
      </c>
      <c r="F526" s="499">
        <f>SUM(Privat!$V$58:$V$81)</f>
        <v>0</v>
      </c>
      <c r="G526" s="499"/>
      <c r="H526" s="71" t="s">
        <v>159</v>
      </c>
      <c r="I526" s="112">
        <f>SUM(I523:I525)</f>
        <v>0</v>
      </c>
    </row>
    <row r="527" spans="1:9" ht="12.75" customHeight="1">
      <c r="A527" s="5"/>
      <c r="B527" s="52"/>
      <c r="C527" s="5"/>
      <c r="D527" s="42"/>
      <c r="E527" s="42"/>
      <c r="F527" s="42"/>
      <c r="G527" s="42"/>
      <c r="H527" s="49"/>
      <c r="I527" s="98"/>
    </row>
    <row r="528" spans="1:9" ht="12.75" customHeight="1" thickBot="1">
      <c r="A528" s="5"/>
      <c r="B528" s="500" t="e">
        <f>IF(I528&gt;0,"TOTAL ZU UNSEREN GUNSTEN", "TOTAL ZU IHREN GUNSTEN")</f>
        <v>#DIV/0!</v>
      </c>
      <c r="C528" s="501"/>
      <c r="D528" s="502"/>
      <c r="E528" s="502"/>
      <c r="F528" s="502"/>
      <c r="G528" s="502"/>
      <c r="H528" s="502"/>
      <c r="I528" s="127" t="e">
        <f>ROUND((I502+I507+I515+I520+I526)*2,1)/2</f>
        <v>#DIV/0!</v>
      </c>
    </row>
    <row r="529" spans="1:9" ht="12.75" customHeight="1">
      <c r="A529" s="5"/>
      <c r="B529" s="50" t="s">
        <v>157</v>
      </c>
      <c r="C529" s="92"/>
      <c r="D529" s="92"/>
      <c r="E529" s="42"/>
      <c r="F529" s="42"/>
      <c r="G529" s="42"/>
      <c r="H529" s="93"/>
      <c r="I529" s="92"/>
    </row>
    <row r="530" spans="1:9" ht="12.75" customHeight="1">
      <c r="B530" s="48"/>
      <c r="C530" s="48"/>
      <c r="D530" s="48"/>
      <c r="E530" s="92"/>
      <c r="F530" s="92"/>
      <c r="G530" s="92"/>
      <c r="H530" s="93"/>
      <c r="I530" s="92"/>
    </row>
    <row r="531" spans="1:9" ht="12.75" customHeight="1">
      <c r="A531" s="50"/>
      <c r="C531" s="115" t="s">
        <v>158</v>
      </c>
      <c r="D531" s="88">
        <f>B480</f>
        <v>0</v>
      </c>
      <c r="E531" s="48"/>
      <c r="F531" s="48"/>
      <c r="G531" s="48"/>
      <c r="H531" s="49"/>
      <c r="I531" s="48"/>
    </row>
    <row r="532" spans="1:9">
      <c r="I532" s="92"/>
    </row>
    <row r="533" spans="1:9">
      <c r="B533" s="5"/>
      <c r="C533" s="5"/>
      <c r="D533" s="92"/>
      <c r="E533" s="92"/>
      <c r="F533" s="92"/>
      <c r="G533" s="92"/>
      <c r="H533" s="93"/>
      <c r="I533" s="92"/>
    </row>
    <row r="534" spans="1:9">
      <c r="C534" s="94"/>
      <c r="D534" s="92"/>
      <c r="E534" s="92"/>
      <c r="F534" s="92"/>
      <c r="G534" s="92"/>
    </row>
    <row r="535" spans="1:9">
      <c r="C535" s="94"/>
      <c r="D535" s="92"/>
      <c r="E535" s="92"/>
      <c r="F535" s="92"/>
      <c r="G535" s="92"/>
    </row>
    <row r="536" spans="1:9">
      <c r="C536" s="92"/>
      <c r="D536" s="92"/>
      <c r="E536" s="92"/>
      <c r="F536" s="92"/>
      <c r="G536" s="92"/>
    </row>
    <row r="537" spans="1:9">
      <c r="A537" s="92"/>
      <c r="B537" s="92"/>
      <c r="C537" s="92"/>
      <c r="D537" s="92"/>
      <c r="E537" s="92"/>
      <c r="F537" s="92"/>
      <c r="G537" s="92"/>
      <c r="H537" s="93"/>
    </row>
    <row r="538" spans="1:9">
      <c r="A538" s="92"/>
      <c r="B538" s="92" t="str">
        <f>CONCATENATE("Alpgenossenschaft"," ",Übersicht!$C$4)</f>
        <v xml:space="preserve">Alpgenossenschaft </v>
      </c>
      <c r="C538" s="92"/>
      <c r="D538" s="92"/>
      <c r="E538" s="92"/>
      <c r="F538" s="92"/>
      <c r="G538" s="92"/>
      <c r="H538" s="93"/>
    </row>
    <row r="539" spans="1:9">
      <c r="A539" s="92"/>
      <c r="B539" s="95">
        <f>Übersicht!$C$5</f>
        <v>0</v>
      </c>
      <c r="C539" s="92"/>
      <c r="D539" s="92"/>
      <c r="E539" s="92"/>
      <c r="F539" s="92"/>
      <c r="H539" s="94">
        <f>Übersicht!$B28</f>
        <v>0</v>
      </c>
    </row>
    <row r="540" spans="1:9">
      <c r="A540" s="92"/>
      <c r="B540" s="94">
        <f>Übersicht!$C$6</f>
        <v>0</v>
      </c>
      <c r="C540" s="92"/>
      <c r="D540" s="92"/>
      <c r="E540" s="92"/>
      <c r="F540" s="92"/>
      <c r="H540" s="94">
        <f>Übersicht!$C28</f>
        <v>0</v>
      </c>
    </row>
    <row r="541" spans="1:9">
      <c r="A541" s="92"/>
      <c r="B541" s="94">
        <f>Übersicht!$C$7</f>
        <v>0</v>
      </c>
      <c r="C541" s="92"/>
      <c r="D541" s="92"/>
      <c r="E541" s="92"/>
      <c r="F541" s="92"/>
      <c r="H541" s="94" t="str">
        <f>CONCATENATE(Übersicht!$D28," ",Übersicht!$E28)</f>
        <v xml:space="preserve"> </v>
      </c>
    </row>
    <row r="542" spans="1:9">
      <c r="A542" s="92"/>
      <c r="B542" s="92"/>
      <c r="C542" s="92"/>
      <c r="D542" s="92"/>
      <c r="E542" s="92"/>
      <c r="F542" s="92"/>
      <c r="G542" s="92"/>
      <c r="H542" s="93"/>
    </row>
    <row r="543" spans="1:9">
      <c r="A543" s="5"/>
      <c r="B543" s="92"/>
      <c r="C543" s="92"/>
      <c r="D543" s="92"/>
      <c r="E543" s="92"/>
      <c r="F543" s="92"/>
      <c r="G543" s="92"/>
      <c r="H543" s="93"/>
    </row>
    <row r="544" spans="1:9">
      <c r="A544" s="5"/>
      <c r="B544" s="92"/>
      <c r="C544" s="92"/>
      <c r="D544" s="92"/>
      <c r="E544" s="92"/>
      <c r="F544" s="92"/>
      <c r="G544" s="92"/>
      <c r="H544" s="93"/>
    </row>
    <row r="545" spans="1:9">
      <c r="A545" s="5"/>
      <c r="B545" s="92"/>
      <c r="C545" s="92"/>
      <c r="D545" s="92"/>
      <c r="E545" s="92"/>
      <c r="F545" s="92"/>
      <c r="G545" s="92"/>
      <c r="H545" s="93"/>
    </row>
    <row r="546" spans="1:9">
      <c r="A546" s="5"/>
      <c r="B546" s="92"/>
      <c r="C546" s="92"/>
      <c r="D546" s="92"/>
      <c r="E546" s="92"/>
      <c r="F546" s="92"/>
      <c r="G546" s="92"/>
      <c r="H546" s="93"/>
    </row>
    <row r="547" spans="1:9" ht="15.75">
      <c r="A547" s="5"/>
      <c r="B547" s="47" t="str">
        <f>CONCATENATE("Alprechnung"," ",Übersicht!$C$3)</f>
        <v xml:space="preserve">Alprechnung </v>
      </c>
      <c r="C547" s="47"/>
      <c r="D547" s="47"/>
      <c r="E547" s="47"/>
      <c r="F547" s="47"/>
      <c r="G547" s="47"/>
      <c r="H547" s="93"/>
    </row>
    <row r="548" spans="1:9">
      <c r="A548" s="5"/>
      <c r="B548" s="5">
        <f>Übersicht!$C$11</f>
        <v>0</v>
      </c>
      <c r="C548" s="5"/>
      <c r="D548" s="42"/>
      <c r="E548" s="42"/>
      <c r="F548" s="42"/>
      <c r="G548" s="42"/>
      <c r="H548" s="93"/>
    </row>
    <row r="549" spans="1:9" ht="13.5" thickBot="1">
      <c r="A549" s="5"/>
      <c r="B549" s="5"/>
      <c r="C549" s="5"/>
      <c r="D549" s="42"/>
      <c r="E549" s="42"/>
      <c r="F549" s="42"/>
      <c r="G549" s="42"/>
      <c r="H549" s="93"/>
    </row>
    <row r="550" spans="1:9">
      <c r="A550" s="5"/>
      <c r="B550" s="117" t="s">
        <v>61</v>
      </c>
      <c r="C550" s="3"/>
      <c r="D550" s="51"/>
      <c r="E550" s="51"/>
      <c r="F550" s="51"/>
      <c r="G550" s="51"/>
      <c r="H550" s="96"/>
      <c r="I550" s="97"/>
    </row>
    <row r="551" spans="1:9">
      <c r="A551" s="5"/>
      <c r="B551" s="503" t="s">
        <v>42</v>
      </c>
      <c r="C551" s="504"/>
      <c r="D551" s="504"/>
      <c r="E551" s="504"/>
      <c r="F551" s="504"/>
      <c r="G551" s="81" t="s">
        <v>65</v>
      </c>
      <c r="H551" s="54" t="s">
        <v>66</v>
      </c>
      <c r="I551" s="98"/>
    </row>
    <row r="552" spans="1:9">
      <c r="B552" s="505" t="s">
        <v>52</v>
      </c>
      <c r="C552" s="506"/>
      <c r="D552" s="506"/>
      <c r="E552" s="506"/>
      <c r="F552" s="506"/>
      <c r="G552" s="110">
        <f>Übersicht!$G28</f>
        <v>0</v>
      </c>
      <c r="H552" s="99" t="str">
        <f>Übersicht!$G$18</f>
        <v>NST</v>
      </c>
      <c r="I552" s="98"/>
    </row>
    <row r="553" spans="1:9">
      <c r="B553" s="505" t="s">
        <v>170</v>
      </c>
      <c r="C553" s="506"/>
      <c r="D553" s="506"/>
      <c r="E553" s="506"/>
      <c r="F553" s="506"/>
      <c r="G553" s="100">
        <f>Produkte!$C31</f>
        <v>0</v>
      </c>
      <c r="H553" s="99" t="s">
        <v>67</v>
      </c>
      <c r="I553" s="98"/>
    </row>
    <row r="554" spans="1:9">
      <c r="A554" s="5"/>
      <c r="B554" s="52"/>
      <c r="C554" s="5"/>
      <c r="D554" s="42"/>
      <c r="E554" s="42"/>
      <c r="F554" s="42"/>
      <c r="G554" s="42"/>
      <c r="H554" s="93"/>
      <c r="I554" s="98"/>
    </row>
    <row r="555" spans="1:9">
      <c r="A555" s="5"/>
      <c r="B555" s="116" t="s">
        <v>154</v>
      </c>
      <c r="C555" s="5"/>
      <c r="D555" s="42"/>
      <c r="E555" s="42"/>
      <c r="F555" s="42"/>
      <c r="G555" s="42"/>
      <c r="H555" s="93"/>
      <c r="I555" s="98"/>
    </row>
    <row r="556" spans="1:9">
      <c r="A556" s="5"/>
      <c r="B556" s="83" t="s">
        <v>42</v>
      </c>
      <c r="C556" s="87"/>
      <c r="D556" s="87"/>
      <c r="E556" s="87"/>
      <c r="F556" s="87"/>
      <c r="G556" s="84"/>
      <c r="H556" s="53" t="s">
        <v>62</v>
      </c>
      <c r="I556" s="57" t="s">
        <v>53</v>
      </c>
    </row>
    <row r="557" spans="1:9">
      <c r="A557" s="5"/>
      <c r="B557" s="101" t="str">
        <f>Privat!$J$55</f>
        <v/>
      </c>
      <c r="C557" s="102"/>
      <c r="D557" s="102"/>
      <c r="E557" s="102"/>
      <c r="F557" s="102"/>
      <c r="G557" s="103"/>
      <c r="H557" s="104" t="e">
        <f>-1*Privat!$K$55/Übersicht!$G$39</f>
        <v>#DIV/0!</v>
      </c>
      <c r="I557" s="105" t="e">
        <f>G552*H557</f>
        <v>#DIV/0!</v>
      </c>
    </row>
    <row r="558" spans="1:9">
      <c r="A558" s="5"/>
      <c r="B558" s="101" t="str">
        <f>Privat!$J$56</f>
        <v/>
      </c>
      <c r="C558" s="102"/>
      <c r="D558" s="102"/>
      <c r="E558" s="102"/>
      <c r="F558" s="102"/>
      <c r="G558" s="103"/>
      <c r="H558" s="104" t="e">
        <f>-1*Privat!$K$56/Übersicht!$G$39</f>
        <v>#DIV/0!</v>
      </c>
      <c r="I558" s="105" t="e">
        <f>G552*H558</f>
        <v>#DIV/0!</v>
      </c>
    </row>
    <row r="559" spans="1:9">
      <c r="A559" s="5"/>
      <c r="B559" s="101" t="str">
        <f>Privat!$J$57</f>
        <v/>
      </c>
      <c r="C559" s="102"/>
      <c r="D559" s="102"/>
      <c r="E559" s="102"/>
      <c r="F559" s="102"/>
      <c r="G559" s="103"/>
      <c r="H559" s="104" t="e">
        <f>-1*Privat!$K$57/Produkte!$C$42</f>
        <v>#DIV/0!</v>
      </c>
      <c r="I559" s="105" t="e">
        <f>H559*G553</f>
        <v>#DIV/0!</v>
      </c>
    </row>
    <row r="560" spans="1:9">
      <c r="A560" s="5"/>
      <c r="B560" s="101" t="s">
        <v>60</v>
      </c>
      <c r="C560" s="102"/>
      <c r="D560" s="102"/>
      <c r="E560" s="102"/>
      <c r="F560" s="102"/>
      <c r="G560" s="103"/>
      <c r="H560" s="106">
        <f>-1*Übersicht!$C$12</f>
        <v>0</v>
      </c>
      <c r="I560" s="105">
        <f>H560*G552</f>
        <v>0</v>
      </c>
    </row>
    <row r="561" spans="1:9">
      <c r="B561" s="490" t="s">
        <v>10</v>
      </c>
      <c r="C561" s="491"/>
      <c r="D561" s="491"/>
      <c r="E561" s="491"/>
      <c r="F561" s="491"/>
      <c r="G561" s="491"/>
      <c r="H561" s="492"/>
      <c r="I561" s="85" t="e">
        <f>SUM(I557:I559)</f>
        <v>#DIV/0!</v>
      </c>
    </row>
    <row r="562" spans="1:9">
      <c r="A562" s="5"/>
      <c r="B562" s="116" t="s">
        <v>155</v>
      </c>
      <c r="C562" s="5"/>
      <c r="D562" s="92"/>
      <c r="E562" s="92"/>
      <c r="F562" s="92"/>
      <c r="G562" s="92"/>
      <c r="H562" s="107"/>
      <c r="I562" s="108"/>
    </row>
    <row r="563" spans="1:9">
      <c r="A563" s="5"/>
      <c r="B563" s="83" t="s">
        <v>42</v>
      </c>
      <c r="C563" s="87"/>
      <c r="D563" s="87"/>
      <c r="E563" s="87"/>
      <c r="F563" s="87"/>
      <c r="G563" s="84"/>
      <c r="H563" s="55" t="s">
        <v>62</v>
      </c>
      <c r="I563" s="57" t="s">
        <v>53</v>
      </c>
    </row>
    <row r="564" spans="1:9">
      <c r="A564" s="5"/>
      <c r="B564" s="101" t="str">
        <f>IF(Hauptabrechnung!$Q$7&lt;&gt;0,"Variable Sömmerungskosten","Fixe Sömmerungskosten")</f>
        <v>Fixe Sömmerungskosten</v>
      </c>
      <c r="C564" s="102"/>
      <c r="D564" s="102"/>
      <c r="E564" s="102"/>
      <c r="F564" s="102"/>
      <c r="G564" s="103"/>
      <c r="H564" s="104">
        <f>IF(Hauptabrechnung!$Q$7&lt;&gt;0,Hauptabrechnung!$Q$7,Übersicht!$C$16)</f>
        <v>0</v>
      </c>
      <c r="I564" s="105" t="str">
        <f>IF(H564&lt;&gt;0,H564*G552,"")</f>
        <v/>
      </c>
    </row>
    <row r="565" spans="1:9">
      <c r="A565" s="5"/>
      <c r="B565" s="101" t="e">
        <f>IF(Hauptabrechnung!$Q$10&lt;&gt;0,"Verrechnung über Milch",IF(Hauptabrechnung!$Q$8&lt;&gt;0,Hauptabrechnung!$P$8,""))</f>
        <v>#DIV/0!</v>
      </c>
      <c r="C565" s="102"/>
      <c r="D565" s="102"/>
      <c r="E565" s="102"/>
      <c r="F565" s="102"/>
      <c r="G565" s="103"/>
      <c r="H565" s="104" t="e">
        <f>IF(Hauptabrechnung!$Q$10&lt;&gt;0,Hauptabrechnung!$Q$10,IF(Hauptabrechnung!$Q$8&lt;&gt;0,-Hauptabrechnung!$Q$8,""))</f>
        <v>#DIV/0!</v>
      </c>
      <c r="I565" s="105" t="e">
        <f>IF(H565="","",H565*G553)</f>
        <v>#DIV/0!</v>
      </c>
    </row>
    <row r="566" spans="1:9">
      <c r="A566" s="5"/>
      <c r="B566" s="490" t="s">
        <v>10</v>
      </c>
      <c r="C566" s="491"/>
      <c r="D566" s="491"/>
      <c r="E566" s="491"/>
      <c r="F566" s="491"/>
      <c r="G566" s="491"/>
      <c r="H566" s="492"/>
      <c r="I566" s="85" t="e">
        <f>SUM(I564:I565)</f>
        <v>#DIV/0!</v>
      </c>
    </row>
    <row r="567" spans="1:9">
      <c r="B567" s="116" t="s">
        <v>57</v>
      </c>
      <c r="C567" s="5"/>
      <c r="D567" s="92"/>
      <c r="E567" s="92"/>
      <c r="F567" s="92"/>
      <c r="G567" s="92"/>
      <c r="H567" s="92"/>
      <c r="I567" s="98"/>
    </row>
    <row r="568" spans="1:9">
      <c r="B568" s="56" t="s">
        <v>63</v>
      </c>
      <c r="C568" s="63" t="s">
        <v>97</v>
      </c>
      <c r="D568" s="53" t="s">
        <v>91</v>
      </c>
      <c r="E568" s="53" t="s">
        <v>92</v>
      </c>
      <c r="F568" s="53" t="s">
        <v>98</v>
      </c>
      <c r="G568" s="53" t="s">
        <v>28</v>
      </c>
      <c r="H568" s="53" t="s">
        <v>58</v>
      </c>
      <c r="I568" s="57" t="s">
        <v>53</v>
      </c>
    </row>
    <row r="569" spans="1:9">
      <c r="B569" s="109" t="str">
        <f>Produkte!$A$12</f>
        <v xml:space="preserve">Alpkäse </v>
      </c>
      <c r="C569" s="126" t="e">
        <f>IF(Produkte!$H31&gt;0,Produkte!$H31,0)</f>
        <v>#DIV/0!</v>
      </c>
      <c r="D569" s="110">
        <f>Produkte!$B57</f>
        <v>0</v>
      </c>
      <c r="E569" s="110">
        <f>Produkte!$C57</f>
        <v>0</v>
      </c>
      <c r="F569" s="110">
        <f>Produkte!$D57</f>
        <v>0</v>
      </c>
      <c r="G569" s="110" t="e">
        <f t="shared" ref="G569:G573" si="18">SUM(D569:F569)-C569</f>
        <v>#DIV/0!</v>
      </c>
      <c r="H569" s="111">
        <f>Produkte!$E$44</f>
        <v>16</v>
      </c>
      <c r="I569" s="112" t="e">
        <f t="shared" ref="I569:I573" si="19">G569*H569</f>
        <v>#DIV/0!</v>
      </c>
    </row>
    <row r="570" spans="1:9">
      <c r="B570" s="109" t="str">
        <f>Produkte!$A$13</f>
        <v>Alpbutter</v>
      </c>
      <c r="C570" s="126" t="e">
        <f>Produkte!$I31</f>
        <v>#DIV/0!</v>
      </c>
      <c r="D570" s="110">
        <f>Produkte!$G57</f>
        <v>0</v>
      </c>
      <c r="E570" s="110">
        <f>Produkte!$H57</f>
        <v>0</v>
      </c>
      <c r="F570" s="110">
        <f>Produkte!$I57</f>
        <v>0</v>
      </c>
      <c r="G570" s="110" t="e">
        <f t="shared" si="18"/>
        <v>#DIV/0!</v>
      </c>
      <c r="H570" s="111">
        <f>Produkte!$J$44</f>
        <v>16</v>
      </c>
      <c r="I570" s="112" t="e">
        <f t="shared" si="19"/>
        <v>#DIV/0!</v>
      </c>
    </row>
    <row r="571" spans="1:9">
      <c r="B571" s="109" t="str">
        <f>Produkte!$A$14</f>
        <v>Milch</v>
      </c>
      <c r="C571" s="126" t="e">
        <f>Produkte!$J31</f>
        <v>#DIV/0!</v>
      </c>
      <c r="D571" s="110">
        <f>Produkte!$L57</f>
        <v>0</v>
      </c>
      <c r="E571" s="110">
        <f>Produkte!$M57</f>
        <v>0</v>
      </c>
      <c r="F571" s="110">
        <f>Produkte!$N57</f>
        <v>0</v>
      </c>
      <c r="G571" s="110" t="e">
        <f t="shared" si="18"/>
        <v>#DIV/0!</v>
      </c>
      <c r="H571" s="111">
        <f>Produkte!$O$44</f>
        <v>0</v>
      </c>
      <c r="I571" s="112" t="e">
        <f t="shared" si="19"/>
        <v>#DIV/0!</v>
      </c>
    </row>
    <row r="572" spans="1:9">
      <c r="B572" s="109">
        <f>Produkte!$A$15</f>
        <v>0</v>
      </c>
      <c r="C572" s="126" t="e">
        <f>Produkte!$K31</f>
        <v>#DIV/0!</v>
      </c>
      <c r="D572" s="126">
        <f>Produkte!$B103</f>
        <v>0</v>
      </c>
      <c r="E572" s="126">
        <f>Produkte!$C103</f>
        <v>0</v>
      </c>
      <c r="F572" s="126">
        <f>Produkte!$D103</f>
        <v>0</v>
      </c>
      <c r="G572" s="110" t="e">
        <f t="shared" si="18"/>
        <v>#DIV/0!</v>
      </c>
      <c r="H572" s="111">
        <f>Produkte!$E$90</f>
        <v>0</v>
      </c>
      <c r="I572" s="112" t="e">
        <f t="shared" si="19"/>
        <v>#DIV/0!</v>
      </c>
    </row>
    <row r="573" spans="1:9">
      <c r="B573" s="109">
        <f>Produkte!$A$16</f>
        <v>0</v>
      </c>
      <c r="C573" s="126" t="e">
        <f>Produkte!$L31</f>
        <v>#DIV/0!</v>
      </c>
      <c r="D573" s="126">
        <f>Produkte!$G102</f>
        <v>0</v>
      </c>
      <c r="E573" s="126">
        <f>Produkte!$H102</f>
        <v>0</v>
      </c>
      <c r="F573" s="126">
        <f>Produkte!$I102</f>
        <v>0</v>
      </c>
      <c r="G573" s="110" t="e">
        <f t="shared" si="18"/>
        <v>#DIV/0!</v>
      </c>
      <c r="H573" s="111">
        <f>Produkte!$J$90</f>
        <v>0</v>
      </c>
      <c r="I573" s="112" t="e">
        <f t="shared" si="19"/>
        <v>#DIV/0!</v>
      </c>
    </row>
    <row r="574" spans="1:9">
      <c r="B574" s="490" t="s">
        <v>10</v>
      </c>
      <c r="C574" s="491"/>
      <c r="D574" s="491"/>
      <c r="E574" s="491"/>
      <c r="F574" s="491"/>
      <c r="G574" s="491"/>
      <c r="H574" s="492"/>
      <c r="I574" s="86" t="e">
        <f>SUM(I569:I573)</f>
        <v>#DIV/0!</v>
      </c>
    </row>
    <row r="575" spans="1:9">
      <c r="B575" s="116" t="s">
        <v>59</v>
      </c>
      <c r="C575" s="5"/>
      <c r="D575" s="92"/>
      <c r="E575" s="92"/>
      <c r="F575" s="92"/>
      <c r="G575" s="92"/>
      <c r="H575" s="92"/>
      <c r="I575" s="98"/>
    </row>
    <row r="576" spans="1:9">
      <c r="B576" s="83" t="s">
        <v>42</v>
      </c>
      <c r="C576" s="87"/>
      <c r="D576" s="87"/>
      <c r="E576" s="87"/>
      <c r="F576" s="87"/>
      <c r="G576" s="53" t="s">
        <v>64</v>
      </c>
      <c r="H576" s="53" t="s">
        <v>62</v>
      </c>
      <c r="I576" s="57" t="s">
        <v>53</v>
      </c>
    </row>
    <row r="577" spans="1:9">
      <c r="B577" s="101" t="s">
        <v>96</v>
      </c>
      <c r="C577" s="102"/>
      <c r="D577" s="102"/>
      <c r="E577" s="102"/>
      <c r="F577" s="102"/>
      <c r="G577" s="113">
        <f>IF(Gemeinwerk!Auszahlung=Gemeinwerk!$P$9,-1*Gemeinwerk!$D17,-1*Gemeinwerk!$E17)</f>
        <v>0</v>
      </c>
      <c r="H577" s="111">
        <f>Gemeinwerk!$B$4</f>
        <v>0</v>
      </c>
      <c r="I577" s="112">
        <f>H577*G577</f>
        <v>0</v>
      </c>
    </row>
    <row r="578" spans="1:9">
      <c r="B578" s="101" t="s">
        <v>22</v>
      </c>
      <c r="C578" s="102"/>
      <c r="D578" s="102"/>
      <c r="E578" s="102"/>
      <c r="F578" s="102"/>
      <c r="G578" s="89"/>
      <c r="H578" s="114"/>
      <c r="I578" s="112">
        <f>-1*Gemeinwerk!$F17</f>
        <v>0</v>
      </c>
    </row>
    <row r="579" spans="1:9">
      <c r="B579" s="490" t="s">
        <v>10</v>
      </c>
      <c r="C579" s="491"/>
      <c r="D579" s="491"/>
      <c r="E579" s="491"/>
      <c r="F579" s="491"/>
      <c r="G579" s="491"/>
      <c r="H579" s="492"/>
      <c r="I579" s="86">
        <f>SUM(I577:I578)</f>
        <v>0</v>
      </c>
    </row>
    <row r="580" spans="1:9">
      <c r="A580" s="5"/>
      <c r="B580" s="116" t="s">
        <v>156</v>
      </c>
      <c r="C580" s="5"/>
      <c r="D580" s="42"/>
      <c r="E580" s="42"/>
      <c r="F580" s="42"/>
      <c r="G580" s="42"/>
      <c r="H580" s="93"/>
      <c r="I580" s="98"/>
    </row>
    <row r="581" spans="1:9">
      <c r="A581" s="5"/>
      <c r="B581" s="493" t="s">
        <v>42</v>
      </c>
      <c r="C581" s="494"/>
      <c r="D581" s="494"/>
      <c r="E581" s="494"/>
      <c r="F581" s="494"/>
      <c r="G581" s="494"/>
      <c r="H581" s="495"/>
      <c r="I581" s="57" t="s">
        <v>53</v>
      </c>
    </row>
    <row r="582" spans="1:9">
      <c r="A582" s="5"/>
      <c r="B582" s="496"/>
      <c r="C582" s="497"/>
      <c r="D582" s="497"/>
      <c r="E582" s="497"/>
      <c r="F582" s="497"/>
      <c r="G582" s="497"/>
      <c r="H582" s="498"/>
      <c r="I582" s="381"/>
    </row>
    <row r="583" spans="1:9">
      <c r="A583" s="5"/>
      <c r="B583" s="496"/>
      <c r="C583" s="497"/>
      <c r="D583" s="497"/>
      <c r="E583" s="497"/>
      <c r="F583" s="497"/>
      <c r="G583" s="497"/>
      <c r="H583" s="498"/>
      <c r="I583" s="381"/>
    </row>
    <row r="584" spans="1:9">
      <c r="A584" s="5"/>
      <c r="B584" s="374"/>
      <c r="C584" s="375"/>
      <c r="D584" s="375"/>
      <c r="E584" s="375"/>
      <c r="F584" s="376"/>
      <c r="G584" s="376"/>
      <c r="H584" s="377"/>
      <c r="I584" s="381"/>
    </row>
    <row r="585" spans="1:9">
      <c r="A585" s="5"/>
      <c r="B585" s="118"/>
      <c r="C585" s="119"/>
      <c r="D585" s="119"/>
      <c r="E585" s="120" t="s">
        <v>160</v>
      </c>
      <c r="F585" s="499">
        <f>SUM(Privat!$W$58:$W$81)</f>
        <v>0</v>
      </c>
      <c r="G585" s="499"/>
      <c r="H585" s="79" t="s">
        <v>159</v>
      </c>
      <c r="I585" s="112">
        <f>SUM(I582:I584)</f>
        <v>0</v>
      </c>
    </row>
    <row r="586" spans="1:9">
      <c r="A586" s="5"/>
      <c r="B586" s="52"/>
      <c r="C586" s="5"/>
      <c r="D586" s="42"/>
      <c r="E586" s="42"/>
      <c r="F586" s="42"/>
      <c r="G586" s="42"/>
      <c r="H586" s="49"/>
      <c r="I586" s="98"/>
    </row>
    <row r="587" spans="1:9" ht="13.5" thickBot="1">
      <c r="A587" s="5"/>
      <c r="B587" s="500" t="e">
        <f>IF(I587&gt;0,"TOTAL ZU UNSEREN GUNSTEN", "TOTAL ZU IHREN GUNSTEN")</f>
        <v>#DIV/0!</v>
      </c>
      <c r="C587" s="501"/>
      <c r="D587" s="502"/>
      <c r="E587" s="502"/>
      <c r="F587" s="502"/>
      <c r="G587" s="502"/>
      <c r="H587" s="502"/>
      <c r="I587" s="127" t="e">
        <f>ROUND((I561+I566+I574+I579+I585)*2,1)/2</f>
        <v>#DIV/0!</v>
      </c>
    </row>
    <row r="588" spans="1:9">
      <c r="A588" s="5"/>
      <c r="B588" s="50" t="s">
        <v>157</v>
      </c>
      <c r="C588" s="92"/>
      <c r="D588" s="92"/>
      <c r="E588" s="42"/>
      <c r="F588" s="42"/>
      <c r="G588" s="42"/>
      <c r="H588" s="93"/>
      <c r="I588" s="92"/>
    </row>
    <row r="589" spans="1:9">
      <c r="B589" s="48"/>
      <c r="C589" s="48"/>
      <c r="D589" s="48"/>
      <c r="E589" s="92"/>
      <c r="F589" s="92"/>
      <c r="G589" s="92"/>
      <c r="H589" s="93"/>
      <c r="I589" s="92"/>
    </row>
    <row r="590" spans="1:9">
      <c r="A590" s="50"/>
      <c r="C590" s="115" t="s">
        <v>158</v>
      </c>
      <c r="D590" s="88">
        <f>B539</f>
        <v>0</v>
      </c>
      <c r="E590" s="48"/>
      <c r="F590" s="48"/>
      <c r="G590" s="48"/>
      <c r="H590" s="49"/>
      <c r="I590" s="48"/>
    </row>
  </sheetData>
  <sheetProtection password="8F79" sheet="1" objects="1" scenarios="1"/>
  <mergeCells count="120">
    <mergeCell ref="B561:H561"/>
    <mergeCell ref="B566:H566"/>
    <mergeCell ref="B574:H574"/>
    <mergeCell ref="B579:H579"/>
    <mergeCell ref="B581:H581"/>
    <mergeCell ref="B582:H582"/>
    <mergeCell ref="B583:H583"/>
    <mergeCell ref="F585:G585"/>
    <mergeCell ref="B587:H587"/>
    <mergeCell ref="B20:F20"/>
    <mergeCell ref="B21:F21"/>
    <mergeCell ref="B22:F22"/>
    <mergeCell ref="B551:F551"/>
    <mergeCell ref="B552:F552"/>
    <mergeCell ref="B553:F553"/>
    <mergeCell ref="B79:F79"/>
    <mergeCell ref="B80:F80"/>
    <mergeCell ref="B81:F81"/>
    <mergeCell ref="B89:H89"/>
    <mergeCell ref="B94:H94"/>
    <mergeCell ref="F54:G54"/>
    <mergeCell ref="B56:H56"/>
    <mergeCell ref="B48:H48"/>
    <mergeCell ref="B50:H50"/>
    <mergeCell ref="B51:H51"/>
    <mergeCell ref="B52:H52"/>
    <mergeCell ref="B138:F138"/>
    <mergeCell ref="B139:F139"/>
    <mergeCell ref="B140:F140"/>
    <mergeCell ref="B148:H148"/>
    <mergeCell ref="B102:H102"/>
    <mergeCell ref="B107:H107"/>
    <mergeCell ref="B109:H109"/>
    <mergeCell ref="B110:H110"/>
    <mergeCell ref="B111:H111"/>
    <mergeCell ref="B229:H229"/>
    <mergeCell ref="B43:H43"/>
    <mergeCell ref="B35:H35"/>
    <mergeCell ref="B30:H30"/>
    <mergeCell ref="B199:F199"/>
    <mergeCell ref="B207:H207"/>
    <mergeCell ref="B212:H212"/>
    <mergeCell ref="B220:H220"/>
    <mergeCell ref="B225:H225"/>
    <mergeCell ref="B227:H227"/>
    <mergeCell ref="B228:H228"/>
    <mergeCell ref="B153:H153"/>
    <mergeCell ref="F113:G113"/>
    <mergeCell ref="B115:H115"/>
    <mergeCell ref="F172:G172"/>
    <mergeCell ref="B174:H174"/>
    <mergeCell ref="B161:H161"/>
    <mergeCell ref="B166:H166"/>
    <mergeCell ref="B168:H168"/>
    <mergeCell ref="B169:H169"/>
    <mergeCell ref="B170:H170"/>
    <mergeCell ref="B197:F197"/>
    <mergeCell ref="B198:F198"/>
    <mergeCell ref="B315:F315"/>
    <mergeCell ref="B316:F316"/>
    <mergeCell ref="B317:F317"/>
    <mergeCell ref="B325:H325"/>
    <mergeCell ref="B330:H330"/>
    <mergeCell ref="F231:G231"/>
    <mergeCell ref="B233:H233"/>
    <mergeCell ref="B256:F256"/>
    <mergeCell ref="B257:F257"/>
    <mergeCell ref="B258:F258"/>
    <mergeCell ref="B266:H266"/>
    <mergeCell ref="B271:H271"/>
    <mergeCell ref="B279:H279"/>
    <mergeCell ref="B284:H284"/>
    <mergeCell ref="B286:H286"/>
    <mergeCell ref="B287:H287"/>
    <mergeCell ref="B288:H288"/>
    <mergeCell ref="F290:G290"/>
    <mergeCell ref="B292:H292"/>
    <mergeCell ref="B433:F433"/>
    <mergeCell ref="B434:F434"/>
    <mergeCell ref="B435:F435"/>
    <mergeCell ref="B443:H443"/>
    <mergeCell ref="B448:H448"/>
    <mergeCell ref="B338:H338"/>
    <mergeCell ref="B343:H343"/>
    <mergeCell ref="B345:H345"/>
    <mergeCell ref="B346:H346"/>
    <mergeCell ref="B347:H347"/>
    <mergeCell ref="F349:G349"/>
    <mergeCell ref="B410:H410"/>
    <mergeCell ref="B351:H351"/>
    <mergeCell ref="B374:F374"/>
    <mergeCell ref="B375:F375"/>
    <mergeCell ref="B376:F376"/>
    <mergeCell ref="B384:H384"/>
    <mergeCell ref="B389:H389"/>
    <mergeCell ref="B397:H397"/>
    <mergeCell ref="B402:H402"/>
    <mergeCell ref="B404:H404"/>
    <mergeCell ref="B405:H405"/>
    <mergeCell ref="B406:H406"/>
    <mergeCell ref="F408:G408"/>
    <mergeCell ref="B456:H456"/>
    <mergeCell ref="B461:H461"/>
    <mergeCell ref="B463:H463"/>
    <mergeCell ref="B464:H464"/>
    <mergeCell ref="B523:H523"/>
    <mergeCell ref="B524:H524"/>
    <mergeCell ref="F526:G526"/>
    <mergeCell ref="B528:H528"/>
    <mergeCell ref="B502:H502"/>
    <mergeCell ref="B507:H507"/>
    <mergeCell ref="B515:H515"/>
    <mergeCell ref="B520:H520"/>
    <mergeCell ref="B522:H522"/>
    <mergeCell ref="B465:H465"/>
    <mergeCell ref="F467:G467"/>
    <mergeCell ref="B469:H469"/>
    <mergeCell ref="B492:F492"/>
    <mergeCell ref="B493:F493"/>
    <mergeCell ref="B494:F494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90"/>
  <sheetViews>
    <sheetView zoomScaleNormal="100" workbookViewId="0">
      <selection activeCell="K15" sqref="K15"/>
    </sheetView>
  </sheetViews>
  <sheetFormatPr baseColWidth="10" defaultRowHeight="15"/>
  <cols>
    <col min="1" max="6" width="9.5703125" customWidth="1"/>
    <col min="7" max="7" width="11.28515625" customWidth="1"/>
    <col min="8" max="8" width="14.28515625" customWidth="1"/>
  </cols>
  <sheetData>
    <row r="1" spans="1:8">
      <c r="A1" s="88"/>
      <c r="B1" s="88"/>
      <c r="C1" s="88"/>
      <c r="D1" s="88"/>
      <c r="E1" s="88"/>
      <c r="F1" s="88"/>
      <c r="G1" s="88"/>
      <c r="H1" s="92"/>
    </row>
    <row r="2" spans="1:8">
      <c r="A2" s="5"/>
      <c r="B2" s="5"/>
      <c r="C2" s="92"/>
      <c r="D2" s="92"/>
      <c r="E2" s="92"/>
      <c r="F2" s="92"/>
      <c r="G2" s="93"/>
      <c r="H2" s="92"/>
    </row>
    <row r="3" spans="1:8">
      <c r="A3" s="88"/>
      <c r="B3" s="94"/>
      <c r="C3" s="92"/>
      <c r="D3" s="92"/>
      <c r="E3" s="92"/>
      <c r="F3" s="92"/>
      <c r="G3" s="88"/>
      <c r="H3" s="88"/>
    </row>
    <row r="4" spans="1:8">
      <c r="A4" s="88"/>
      <c r="B4" s="94"/>
      <c r="C4" s="92"/>
      <c r="D4" s="92"/>
      <c r="E4" s="92"/>
      <c r="F4" s="92"/>
      <c r="G4" s="88"/>
      <c r="H4" s="88"/>
    </row>
    <row r="5" spans="1:8">
      <c r="A5" s="88"/>
      <c r="B5" s="92"/>
      <c r="C5" s="92"/>
      <c r="D5" s="92"/>
      <c r="E5" s="92"/>
      <c r="F5" s="92"/>
      <c r="G5" s="88"/>
      <c r="H5" s="88"/>
    </row>
    <row r="6" spans="1:8">
      <c r="A6" s="92"/>
      <c r="B6" s="92"/>
      <c r="C6" s="92"/>
      <c r="D6" s="92"/>
      <c r="E6" s="92"/>
      <c r="F6" s="92"/>
      <c r="G6" s="93"/>
      <c r="H6" s="88"/>
    </row>
    <row r="7" spans="1:8">
      <c r="A7" s="92" t="str">
        <f>CONCATENATE("Alpgenossenschaft"," ",Übersicht!$C$4)</f>
        <v xml:space="preserve">Alpgenossenschaft </v>
      </c>
      <c r="B7" s="92"/>
      <c r="C7" s="92"/>
      <c r="D7" s="92"/>
      <c r="E7" s="92"/>
      <c r="F7" s="92"/>
      <c r="G7" s="93"/>
      <c r="H7" s="88"/>
    </row>
    <row r="8" spans="1:8">
      <c r="A8" s="95">
        <f>Übersicht!$C$5</f>
        <v>0</v>
      </c>
      <c r="B8" s="92"/>
      <c r="C8" s="92"/>
      <c r="D8" s="92"/>
      <c r="E8" s="92"/>
      <c r="F8" s="88"/>
      <c r="G8" s="94">
        <f>Übersicht!$B51</f>
        <v>0</v>
      </c>
      <c r="H8" s="88"/>
    </row>
    <row r="9" spans="1:8">
      <c r="A9" s="94">
        <f>Übersicht!$C$6</f>
        <v>0</v>
      </c>
      <c r="B9" s="92"/>
      <c r="C9" s="92"/>
      <c r="D9" s="92"/>
      <c r="E9" s="92"/>
      <c r="F9" s="88"/>
      <c r="G9" s="94">
        <f>Übersicht!$C51</f>
        <v>0</v>
      </c>
      <c r="H9" s="88"/>
    </row>
    <row r="10" spans="1:8">
      <c r="A10" s="94">
        <f>Übersicht!$C$7</f>
        <v>0</v>
      </c>
      <c r="B10" s="92"/>
      <c r="C10" s="92"/>
      <c r="D10" s="92"/>
      <c r="E10" s="92"/>
      <c r="F10" s="88"/>
      <c r="G10" s="94" t="str">
        <f>CONCATENATE(Übersicht!$D51," ",Übersicht!$E51)</f>
        <v xml:space="preserve"> </v>
      </c>
      <c r="H10" s="88"/>
    </row>
    <row r="11" spans="1:8">
      <c r="A11" s="92"/>
      <c r="B11" s="92"/>
      <c r="C11" s="92"/>
      <c r="D11" s="92"/>
      <c r="E11" s="92"/>
      <c r="F11" s="92"/>
      <c r="G11" s="93"/>
      <c r="H11" s="88"/>
    </row>
    <row r="12" spans="1:8">
      <c r="A12" s="92"/>
      <c r="B12" s="92"/>
      <c r="C12" s="92"/>
      <c r="D12" s="92"/>
      <c r="E12" s="92"/>
      <c r="F12" s="92"/>
      <c r="G12" s="93"/>
      <c r="H12" s="88"/>
    </row>
    <row r="13" spans="1:8">
      <c r="A13" s="92"/>
      <c r="B13" s="92"/>
      <c r="C13" s="92"/>
      <c r="D13" s="92"/>
      <c r="E13" s="92"/>
      <c r="F13" s="92"/>
      <c r="G13" s="93"/>
      <c r="H13" s="88"/>
    </row>
    <row r="14" spans="1:8">
      <c r="A14" s="92"/>
      <c r="B14" s="92"/>
      <c r="C14" s="92"/>
      <c r="D14" s="92"/>
      <c r="E14" s="92"/>
      <c r="F14" s="92"/>
      <c r="G14" s="93"/>
      <c r="H14" s="88"/>
    </row>
    <row r="15" spans="1:8" ht="15.75">
      <c r="A15" s="47" t="str">
        <f>CONCATENATE("Alprechnung"," ",Übersicht!$C$3)</f>
        <v xml:space="preserve">Alprechnung </v>
      </c>
      <c r="B15" s="47"/>
      <c r="C15" s="47"/>
      <c r="D15" s="47"/>
      <c r="E15" s="47"/>
      <c r="F15" s="47"/>
      <c r="G15" s="93"/>
      <c r="H15" s="88"/>
    </row>
    <row r="16" spans="1:8">
      <c r="A16" s="5">
        <f>Übersicht!$C$43</f>
        <v>0</v>
      </c>
      <c r="B16" s="5"/>
      <c r="C16" s="42"/>
      <c r="D16" s="42"/>
      <c r="E16" s="42"/>
      <c r="F16" s="42"/>
      <c r="G16" s="93"/>
      <c r="H16" s="88"/>
    </row>
    <row r="17" spans="1:8" ht="15.75" thickBot="1">
      <c r="A17" s="5"/>
      <c r="B17" s="5"/>
      <c r="C17" s="42"/>
      <c r="D17" s="42"/>
      <c r="E17" s="42"/>
      <c r="F17" s="42"/>
      <c r="G17" s="93"/>
      <c r="H17" s="88"/>
    </row>
    <row r="18" spans="1:8">
      <c r="A18" s="117" t="s">
        <v>61</v>
      </c>
      <c r="B18" s="3"/>
      <c r="C18" s="51"/>
      <c r="D18" s="51"/>
      <c r="E18" s="51"/>
      <c r="F18" s="51"/>
      <c r="G18" s="96"/>
      <c r="H18" s="97"/>
    </row>
    <row r="19" spans="1:8">
      <c r="A19" s="493" t="s">
        <v>42</v>
      </c>
      <c r="B19" s="494"/>
      <c r="C19" s="494"/>
      <c r="D19" s="494"/>
      <c r="E19" s="495"/>
      <c r="F19" s="72" t="s">
        <v>65</v>
      </c>
      <c r="G19" s="54" t="s">
        <v>66</v>
      </c>
      <c r="H19" s="98"/>
    </row>
    <row r="20" spans="1:8">
      <c r="A20" s="507" t="s">
        <v>162</v>
      </c>
      <c r="B20" s="508"/>
      <c r="C20" s="508"/>
      <c r="D20" s="508"/>
      <c r="E20" s="509"/>
      <c r="F20" s="110">
        <f>Übersicht!$G90</f>
        <v>0</v>
      </c>
      <c r="G20" s="99" t="str">
        <f>Übersicht!$G$50</f>
        <v>NST</v>
      </c>
      <c r="H20" s="98"/>
    </row>
    <row r="21" spans="1:8">
      <c r="A21" s="52"/>
      <c r="B21" s="5"/>
      <c r="C21" s="42"/>
      <c r="D21" s="42"/>
      <c r="E21" s="42"/>
      <c r="F21" s="42"/>
      <c r="G21" s="93"/>
      <c r="H21" s="98"/>
    </row>
    <row r="22" spans="1:8">
      <c r="A22" s="116" t="s">
        <v>154</v>
      </c>
      <c r="B22" s="5"/>
      <c r="C22" s="42"/>
      <c r="D22" s="42"/>
      <c r="E22" s="42"/>
      <c r="F22" s="42"/>
      <c r="G22" s="93"/>
      <c r="H22" s="98"/>
    </row>
    <row r="23" spans="1:8">
      <c r="A23" s="73" t="s">
        <v>42</v>
      </c>
      <c r="B23" s="64"/>
      <c r="C23" s="64"/>
      <c r="D23" s="64"/>
      <c r="E23" s="64"/>
      <c r="F23" s="74"/>
      <c r="G23" s="53" t="s">
        <v>62</v>
      </c>
      <c r="H23" s="57" t="s">
        <v>53</v>
      </c>
    </row>
    <row r="24" spans="1:8">
      <c r="A24" s="101" t="str">
        <f>Privat!$J$104</f>
        <v/>
      </c>
      <c r="B24" s="102"/>
      <c r="C24" s="102"/>
      <c r="D24" s="102"/>
      <c r="E24" s="102"/>
      <c r="F24" s="103"/>
      <c r="G24" s="104" t="e">
        <f>-1*Privat!$K$104/Übersicht!$G$71</f>
        <v>#DIV/0!</v>
      </c>
      <c r="H24" s="105" t="e">
        <f>F20*G24</f>
        <v>#DIV/0!</v>
      </c>
    </row>
    <row r="25" spans="1:8">
      <c r="A25" s="101" t="str">
        <f>Privat!$J$105</f>
        <v/>
      </c>
      <c r="B25" s="102"/>
      <c r="C25" s="102"/>
      <c r="D25" s="102"/>
      <c r="E25" s="102"/>
      <c r="F25" s="103"/>
      <c r="G25" s="104" t="e">
        <f>-1*Privat!$K$105/Übersicht!$G$71</f>
        <v>#DIV/0!</v>
      </c>
      <c r="H25" s="105" t="e">
        <f>F20*G25</f>
        <v>#DIV/0!</v>
      </c>
    </row>
    <row r="26" spans="1:8">
      <c r="A26" s="490" t="s">
        <v>10</v>
      </c>
      <c r="B26" s="491"/>
      <c r="C26" s="491"/>
      <c r="D26" s="491"/>
      <c r="E26" s="491"/>
      <c r="F26" s="491"/>
      <c r="G26" s="492"/>
      <c r="H26" s="85" t="e">
        <f>SUM(H24:H25)</f>
        <v>#DIV/0!</v>
      </c>
    </row>
    <row r="27" spans="1:8" s="1" customFormat="1">
      <c r="A27" s="129"/>
      <c r="B27" s="121"/>
      <c r="C27" s="121"/>
      <c r="D27" s="121"/>
      <c r="E27" s="121"/>
      <c r="F27" s="121"/>
      <c r="G27" s="121"/>
      <c r="H27" s="130"/>
    </row>
    <row r="28" spans="1:8">
      <c r="A28" s="116" t="s">
        <v>155</v>
      </c>
      <c r="B28" s="5"/>
      <c r="C28" s="92"/>
      <c r="D28" s="92"/>
      <c r="E28" s="92"/>
      <c r="F28" s="92"/>
      <c r="G28" s="107"/>
      <c r="H28" s="108"/>
    </row>
    <row r="29" spans="1:8">
      <c r="A29" s="73" t="s">
        <v>42</v>
      </c>
      <c r="B29" s="64"/>
      <c r="C29" s="64"/>
      <c r="D29" s="64"/>
      <c r="E29" s="64"/>
      <c r="F29" s="74"/>
      <c r="G29" s="55" t="s">
        <v>62</v>
      </c>
      <c r="H29" s="57" t="s">
        <v>53</v>
      </c>
    </row>
    <row r="30" spans="1:8">
      <c r="A30" s="101" t="str">
        <f>IF(Hauptabrechnung!$S$7&lt;&gt;0,"Variable Sömmerungskosten","Fixe Sömmerungskosten")</f>
        <v>Fixe Sömmerungskosten</v>
      </c>
      <c r="B30" s="102"/>
      <c r="C30" s="102"/>
      <c r="D30" s="102"/>
      <c r="E30" s="102"/>
      <c r="F30" s="103"/>
      <c r="G30" s="104">
        <f>IF(Hauptabrechnung!$S$7&lt;&gt;0,Hauptabrechnung!$S$7,Übersicht!$C$48)</f>
        <v>10</v>
      </c>
      <c r="H30" s="105">
        <f>IF(G30&lt;&gt;0,G30*F20,"")</f>
        <v>0</v>
      </c>
    </row>
    <row r="31" spans="1:8">
      <c r="A31" s="490" t="s">
        <v>10</v>
      </c>
      <c r="B31" s="491"/>
      <c r="C31" s="491"/>
      <c r="D31" s="491"/>
      <c r="E31" s="491"/>
      <c r="F31" s="491"/>
      <c r="G31" s="492"/>
      <c r="H31" s="85">
        <f>SUM(H30:H30)</f>
        <v>0</v>
      </c>
    </row>
    <row r="32" spans="1:8" s="1" customFormat="1">
      <c r="A32" s="129"/>
      <c r="B32" s="121"/>
      <c r="C32" s="121"/>
      <c r="D32" s="121"/>
      <c r="E32" s="121"/>
      <c r="F32" s="121"/>
      <c r="G32" s="121"/>
      <c r="H32" s="130"/>
    </row>
    <row r="33" spans="1:8">
      <c r="A33" s="116" t="s">
        <v>59</v>
      </c>
      <c r="B33" s="5"/>
      <c r="C33" s="92"/>
      <c r="D33" s="92"/>
      <c r="E33" s="92"/>
      <c r="F33" s="92"/>
      <c r="G33" s="92"/>
      <c r="H33" s="98"/>
    </row>
    <row r="34" spans="1:8">
      <c r="A34" s="73" t="s">
        <v>42</v>
      </c>
      <c r="B34" s="64"/>
      <c r="C34" s="64"/>
      <c r="D34" s="64"/>
      <c r="E34" s="64"/>
      <c r="F34" s="53" t="s">
        <v>64</v>
      </c>
      <c r="G34" s="53" t="s">
        <v>62</v>
      </c>
      <c r="H34" s="57" t="s">
        <v>53</v>
      </c>
    </row>
    <row r="35" spans="1:8">
      <c r="A35" s="101" t="s">
        <v>96</v>
      </c>
      <c r="B35" s="102"/>
      <c r="C35" s="102"/>
      <c r="D35" s="102"/>
      <c r="E35" s="102"/>
      <c r="F35" s="113">
        <f>IF(Gemeinwerk!$B$45=Gemeinwerk!$P$9,-1*Gemeinwerk!$D48,-1*Gemeinwerk!$E48)</f>
        <v>0</v>
      </c>
      <c r="G35" s="111">
        <f>Gemeinwerk!$B$44</f>
        <v>0</v>
      </c>
      <c r="H35" s="112">
        <f>G35*F35</f>
        <v>0</v>
      </c>
    </row>
    <row r="36" spans="1:8">
      <c r="A36" s="101" t="s">
        <v>22</v>
      </c>
      <c r="B36" s="102"/>
      <c r="C36" s="102"/>
      <c r="D36" s="102"/>
      <c r="E36" s="102"/>
      <c r="F36" s="89"/>
      <c r="G36" s="114"/>
      <c r="H36" s="112">
        <f>-1*Gemeinwerk!$F48</f>
        <v>0</v>
      </c>
    </row>
    <row r="37" spans="1:8">
      <c r="A37" s="490" t="s">
        <v>10</v>
      </c>
      <c r="B37" s="491"/>
      <c r="C37" s="491"/>
      <c r="D37" s="491"/>
      <c r="E37" s="491"/>
      <c r="F37" s="491"/>
      <c r="G37" s="492"/>
      <c r="H37" s="86">
        <f>SUM(H35:H36)</f>
        <v>0</v>
      </c>
    </row>
    <row r="38" spans="1:8" s="1" customFormat="1">
      <c r="A38" s="129"/>
      <c r="B38" s="121"/>
      <c r="C38" s="121"/>
      <c r="D38" s="121"/>
      <c r="E38" s="121"/>
      <c r="F38" s="121"/>
      <c r="G38" s="121"/>
      <c r="H38" s="131"/>
    </row>
    <row r="39" spans="1:8">
      <c r="A39" s="116" t="s">
        <v>156</v>
      </c>
      <c r="B39" s="5"/>
      <c r="C39" s="42"/>
      <c r="D39" s="42"/>
      <c r="E39" s="42"/>
      <c r="F39" s="42"/>
      <c r="G39" s="93"/>
      <c r="H39" s="98"/>
    </row>
    <row r="40" spans="1:8">
      <c r="A40" s="493" t="s">
        <v>42</v>
      </c>
      <c r="B40" s="494"/>
      <c r="C40" s="494"/>
      <c r="D40" s="494"/>
      <c r="E40" s="494"/>
      <c r="F40" s="494"/>
      <c r="G40" s="495"/>
      <c r="H40" s="57" t="s">
        <v>53</v>
      </c>
    </row>
    <row r="41" spans="1:8">
      <c r="A41" s="496"/>
      <c r="B41" s="497"/>
      <c r="C41" s="497"/>
      <c r="D41" s="497"/>
      <c r="E41" s="497"/>
      <c r="F41" s="497"/>
      <c r="G41" s="498"/>
      <c r="H41" s="381"/>
    </row>
    <row r="42" spans="1:8">
      <c r="A42" s="496"/>
      <c r="B42" s="497"/>
      <c r="C42" s="497"/>
      <c r="D42" s="497"/>
      <c r="E42" s="497"/>
      <c r="F42" s="497"/>
      <c r="G42" s="498"/>
      <c r="H42" s="381"/>
    </row>
    <row r="43" spans="1:8">
      <c r="A43" s="374"/>
      <c r="B43" s="375"/>
      <c r="C43" s="375"/>
      <c r="D43" s="375"/>
      <c r="E43" s="376"/>
      <c r="F43" s="376"/>
      <c r="G43" s="377"/>
      <c r="H43" s="381"/>
    </row>
    <row r="44" spans="1:8">
      <c r="A44" s="118"/>
      <c r="B44" s="119"/>
      <c r="C44" s="119"/>
      <c r="D44" s="120" t="s">
        <v>160</v>
      </c>
      <c r="E44" s="499">
        <f>SUM(Privat!$M$106:$M$130)</f>
        <v>0</v>
      </c>
      <c r="F44" s="499"/>
      <c r="G44" s="71" t="s">
        <v>159</v>
      </c>
      <c r="H44" s="112">
        <f>SUM(H41:H43)</f>
        <v>0</v>
      </c>
    </row>
    <row r="45" spans="1:8">
      <c r="A45" s="52"/>
      <c r="B45" s="5"/>
      <c r="C45" s="42"/>
      <c r="D45" s="42"/>
      <c r="E45" s="42"/>
      <c r="F45" s="42"/>
      <c r="G45" s="49"/>
      <c r="H45" s="98"/>
    </row>
    <row r="46" spans="1:8" ht="15.75" thickBot="1">
      <c r="A46" s="510" t="e">
        <f>IF(H46&gt;0,"TOTAL ZU UNSEREN GUNSTEN", "TOTAL ZU IHREN GUNSTEN")</f>
        <v>#DIV/0!</v>
      </c>
      <c r="B46" s="511"/>
      <c r="C46" s="511"/>
      <c r="D46" s="511"/>
      <c r="E46" s="511"/>
      <c r="F46" s="511"/>
      <c r="G46" s="501"/>
      <c r="H46" s="127" t="e">
        <f>ROUND((H26+H31+H37+H44)*2,1)/2</f>
        <v>#DIV/0!</v>
      </c>
    </row>
    <row r="47" spans="1:8">
      <c r="A47" s="50" t="s">
        <v>157</v>
      </c>
      <c r="B47" s="92"/>
      <c r="C47" s="92"/>
      <c r="D47" s="42"/>
      <c r="E47" s="42"/>
      <c r="F47" s="42"/>
      <c r="G47" s="93"/>
      <c r="H47" s="92"/>
    </row>
    <row r="48" spans="1:8">
      <c r="A48" s="48"/>
      <c r="B48" s="48"/>
      <c r="C48" s="48"/>
      <c r="D48" s="92"/>
      <c r="E48" s="92"/>
      <c r="F48" s="92"/>
      <c r="G48" s="93"/>
      <c r="H48" s="92"/>
    </row>
    <row r="49" spans="1:8">
      <c r="A49" s="88"/>
      <c r="B49" s="115" t="s">
        <v>158</v>
      </c>
      <c r="C49" s="88">
        <f>A8</f>
        <v>0</v>
      </c>
      <c r="D49" s="48"/>
      <c r="E49" s="48"/>
      <c r="F49" s="48"/>
      <c r="G49" s="49"/>
      <c r="H49" s="48"/>
    </row>
    <row r="50" spans="1:8">
      <c r="A50" s="88"/>
      <c r="B50" s="88"/>
      <c r="C50" s="88"/>
      <c r="D50" s="88"/>
      <c r="E50" s="88"/>
      <c r="F50" s="88"/>
      <c r="G50" s="88"/>
      <c r="H50" s="92"/>
    </row>
    <row r="51" spans="1:8">
      <c r="A51" s="5"/>
      <c r="B51" s="5"/>
      <c r="C51" s="92"/>
      <c r="D51" s="92"/>
      <c r="E51" s="92"/>
      <c r="F51" s="92"/>
      <c r="G51" s="93"/>
      <c r="H51" s="92"/>
    </row>
    <row r="52" spans="1:8">
      <c r="A52" s="88"/>
      <c r="B52" s="94"/>
      <c r="C52" s="92"/>
      <c r="D52" s="92"/>
      <c r="E52" s="92"/>
      <c r="F52" s="92"/>
      <c r="G52" s="88"/>
      <c r="H52" s="88"/>
    </row>
    <row r="53" spans="1:8">
      <c r="A53" s="88"/>
      <c r="B53" s="94"/>
      <c r="C53" s="92"/>
      <c r="D53" s="92"/>
      <c r="E53" s="92"/>
      <c r="F53" s="92"/>
      <c r="G53" s="88"/>
      <c r="H53" s="88"/>
    </row>
    <row r="54" spans="1:8">
      <c r="A54" s="88"/>
      <c r="B54" s="92"/>
      <c r="C54" s="92"/>
      <c r="D54" s="92"/>
      <c r="E54" s="92"/>
      <c r="F54" s="92"/>
      <c r="G54" s="88"/>
      <c r="H54" s="88"/>
    </row>
    <row r="55" spans="1:8">
      <c r="A55" s="92"/>
      <c r="B55" s="92"/>
      <c r="C55" s="92"/>
      <c r="D55" s="92"/>
      <c r="E55" s="92"/>
      <c r="F55" s="92"/>
      <c r="G55" s="93"/>
      <c r="H55" s="88"/>
    </row>
    <row r="56" spans="1:8">
      <c r="A56" s="92" t="str">
        <f>CONCATENATE("Alpgenossenschaft"," ",Übersicht!$C$4)</f>
        <v xml:space="preserve">Alpgenossenschaft </v>
      </c>
      <c r="B56" s="92"/>
      <c r="C56" s="92"/>
      <c r="D56" s="92"/>
      <c r="E56" s="92"/>
      <c r="F56" s="92"/>
      <c r="G56" s="93"/>
      <c r="H56" s="88"/>
    </row>
    <row r="57" spans="1:8">
      <c r="A57" s="95">
        <f>Übersicht!$C$5</f>
        <v>0</v>
      </c>
      <c r="B57" s="92"/>
      <c r="C57" s="92"/>
      <c r="D57" s="92"/>
      <c r="E57" s="92"/>
      <c r="F57" s="88"/>
      <c r="G57" s="94">
        <f>Übersicht!$B52</f>
        <v>0</v>
      </c>
      <c r="H57" s="88"/>
    </row>
    <row r="58" spans="1:8">
      <c r="A58" s="94">
        <f>Übersicht!$C$6</f>
        <v>0</v>
      </c>
      <c r="B58" s="92"/>
      <c r="C58" s="92"/>
      <c r="D58" s="92"/>
      <c r="E58" s="92"/>
      <c r="F58" s="88"/>
      <c r="G58" s="94">
        <f>Übersicht!$C52</f>
        <v>0</v>
      </c>
      <c r="H58" s="88"/>
    </row>
    <row r="59" spans="1:8">
      <c r="A59" s="94">
        <f>Übersicht!$C$7</f>
        <v>0</v>
      </c>
      <c r="B59" s="92"/>
      <c r="C59" s="92"/>
      <c r="D59" s="92"/>
      <c r="E59" s="92"/>
      <c r="F59" s="88"/>
      <c r="G59" s="94" t="str">
        <f>CONCATENATE(Übersicht!$D52," ",Übersicht!$E52)</f>
        <v xml:space="preserve"> </v>
      </c>
      <c r="H59" s="88"/>
    </row>
    <row r="60" spans="1:8">
      <c r="A60" s="92"/>
      <c r="B60" s="92"/>
      <c r="C60" s="92"/>
      <c r="D60" s="92"/>
      <c r="E60" s="92"/>
      <c r="F60" s="92"/>
      <c r="G60" s="93"/>
      <c r="H60" s="88"/>
    </row>
    <row r="61" spans="1:8">
      <c r="A61" s="92"/>
      <c r="B61" s="92"/>
      <c r="C61" s="92"/>
      <c r="D61" s="92"/>
      <c r="E61" s="92"/>
      <c r="F61" s="92"/>
      <c r="G61" s="93"/>
      <c r="H61" s="88"/>
    </row>
    <row r="62" spans="1:8">
      <c r="A62" s="92"/>
      <c r="B62" s="92"/>
      <c r="C62" s="92"/>
      <c r="D62" s="92"/>
      <c r="E62" s="92"/>
      <c r="F62" s="92"/>
      <c r="G62" s="93"/>
      <c r="H62" s="88"/>
    </row>
    <row r="63" spans="1:8">
      <c r="A63" s="92"/>
      <c r="B63" s="92"/>
      <c r="C63" s="92"/>
      <c r="D63" s="92"/>
      <c r="E63" s="92"/>
      <c r="F63" s="92"/>
      <c r="G63" s="93"/>
      <c r="H63" s="88"/>
    </row>
    <row r="64" spans="1:8" ht="15.75">
      <c r="A64" s="47" t="str">
        <f>CONCATENATE("Alprechnung"," ",Übersicht!$C$3)</f>
        <v xml:space="preserve">Alprechnung </v>
      </c>
      <c r="B64" s="47"/>
      <c r="C64" s="47"/>
      <c r="D64" s="47"/>
      <c r="E64" s="47"/>
      <c r="F64" s="47"/>
      <c r="G64" s="93"/>
      <c r="H64" s="88"/>
    </row>
    <row r="65" spans="1:8">
      <c r="A65" s="5">
        <f>Übersicht!$C$43</f>
        <v>0</v>
      </c>
      <c r="B65" s="5"/>
      <c r="C65" s="42"/>
      <c r="D65" s="42"/>
      <c r="E65" s="42"/>
      <c r="F65" s="42"/>
      <c r="G65" s="93"/>
      <c r="H65" s="88"/>
    </row>
    <row r="66" spans="1:8" ht="15.75" thickBot="1">
      <c r="A66" s="5"/>
      <c r="B66" s="5"/>
      <c r="C66" s="42"/>
      <c r="D66" s="42"/>
      <c r="E66" s="42"/>
      <c r="F66" s="42"/>
      <c r="G66" s="93"/>
      <c r="H66" s="88"/>
    </row>
    <row r="67" spans="1:8">
      <c r="A67" s="117" t="s">
        <v>61</v>
      </c>
      <c r="B67" s="3"/>
      <c r="C67" s="51"/>
      <c r="D67" s="51"/>
      <c r="E67" s="51"/>
      <c r="F67" s="51"/>
      <c r="G67" s="96"/>
      <c r="H67" s="97"/>
    </row>
    <row r="68" spans="1:8">
      <c r="A68" s="493" t="s">
        <v>42</v>
      </c>
      <c r="B68" s="494"/>
      <c r="C68" s="494"/>
      <c r="D68" s="494"/>
      <c r="E68" s="495"/>
      <c r="F68" s="81" t="s">
        <v>65</v>
      </c>
      <c r="G68" s="54" t="s">
        <v>66</v>
      </c>
      <c r="H68" s="98"/>
    </row>
    <row r="69" spans="1:8">
      <c r="A69" s="507" t="s">
        <v>162</v>
      </c>
      <c r="B69" s="508"/>
      <c r="C69" s="508"/>
      <c r="D69" s="508"/>
      <c r="E69" s="509"/>
      <c r="F69" s="110">
        <f>Übersicht!$G91</f>
        <v>0</v>
      </c>
      <c r="G69" s="99" t="str">
        <f>Übersicht!$G$50</f>
        <v>NST</v>
      </c>
      <c r="H69" s="98"/>
    </row>
    <row r="70" spans="1:8">
      <c r="A70" s="52"/>
      <c r="B70" s="5"/>
      <c r="C70" s="42"/>
      <c r="D70" s="42"/>
      <c r="E70" s="42"/>
      <c r="F70" s="42"/>
      <c r="G70" s="93"/>
      <c r="H70" s="98"/>
    </row>
    <row r="71" spans="1:8">
      <c r="A71" s="116" t="s">
        <v>154</v>
      </c>
      <c r="B71" s="5"/>
      <c r="C71" s="42"/>
      <c r="D71" s="42"/>
      <c r="E71" s="42"/>
      <c r="F71" s="42"/>
      <c r="G71" s="93"/>
      <c r="H71" s="98"/>
    </row>
    <row r="72" spans="1:8">
      <c r="A72" s="83" t="s">
        <v>42</v>
      </c>
      <c r="B72" s="87"/>
      <c r="C72" s="87"/>
      <c r="D72" s="87"/>
      <c r="E72" s="87"/>
      <c r="F72" s="84"/>
      <c r="G72" s="53" t="s">
        <v>62</v>
      </c>
      <c r="H72" s="57" t="s">
        <v>53</v>
      </c>
    </row>
    <row r="73" spans="1:8">
      <c r="A73" s="101" t="str">
        <f>Privat!$J$104</f>
        <v/>
      </c>
      <c r="B73" s="102"/>
      <c r="C73" s="102"/>
      <c r="D73" s="102"/>
      <c r="E73" s="102"/>
      <c r="F73" s="103"/>
      <c r="G73" s="104" t="e">
        <f>-1*Privat!$K$104/Übersicht!$G$71</f>
        <v>#DIV/0!</v>
      </c>
      <c r="H73" s="105" t="e">
        <f>F69*G73</f>
        <v>#DIV/0!</v>
      </c>
    </row>
    <row r="74" spans="1:8">
      <c r="A74" s="101" t="str">
        <f>Privat!$J$105</f>
        <v/>
      </c>
      <c r="B74" s="102"/>
      <c r="C74" s="102"/>
      <c r="D74" s="102"/>
      <c r="E74" s="102"/>
      <c r="F74" s="103"/>
      <c r="G74" s="104" t="e">
        <f>-1*Privat!$K$105/Übersicht!$G$71</f>
        <v>#DIV/0!</v>
      </c>
      <c r="H74" s="105" t="e">
        <f>F69*G74</f>
        <v>#DIV/0!</v>
      </c>
    </row>
    <row r="75" spans="1:8">
      <c r="A75" s="490" t="s">
        <v>10</v>
      </c>
      <c r="B75" s="491"/>
      <c r="C75" s="491"/>
      <c r="D75" s="491"/>
      <c r="E75" s="491"/>
      <c r="F75" s="491"/>
      <c r="G75" s="492"/>
      <c r="H75" s="85" t="e">
        <f>SUM(H73:H74)</f>
        <v>#DIV/0!</v>
      </c>
    </row>
    <row r="76" spans="1:8">
      <c r="A76" s="129"/>
      <c r="B76" s="121"/>
      <c r="C76" s="121"/>
      <c r="D76" s="121"/>
      <c r="E76" s="121"/>
      <c r="F76" s="121"/>
      <c r="G76" s="121"/>
      <c r="H76" s="130"/>
    </row>
    <row r="77" spans="1:8">
      <c r="A77" s="116" t="s">
        <v>155</v>
      </c>
      <c r="B77" s="5"/>
      <c r="C77" s="92"/>
      <c r="D77" s="92"/>
      <c r="E77" s="92"/>
      <c r="F77" s="92"/>
      <c r="G77" s="107"/>
      <c r="H77" s="108"/>
    </row>
    <row r="78" spans="1:8">
      <c r="A78" s="83" t="s">
        <v>42</v>
      </c>
      <c r="B78" s="87"/>
      <c r="C78" s="87"/>
      <c r="D78" s="87"/>
      <c r="E78" s="87"/>
      <c r="F78" s="84"/>
      <c r="G78" s="55" t="s">
        <v>62</v>
      </c>
      <c r="H78" s="57" t="s">
        <v>53</v>
      </c>
    </row>
    <row r="79" spans="1:8">
      <c r="A79" s="101" t="str">
        <f>IF(Hauptabrechnung!$S$7&lt;&gt;0,"Variable Sömmerungskosten","Fixe Sömmerungskosten")</f>
        <v>Fixe Sömmerungskosten</v>
      </c>
      <c r="B79" s="102"/>
      <c r="C79" s="102"/>
      <c r="D79" s="102"/>
      <c r="E79" s="102"/>
      <c r="F79" s="103"/>
      <c r="G79" s="104">
        <f>IF(Hauptabrechnung!$S$7&lt;&gt;0,Hauptabrechnung!$S$7,Übersicht!$C$48)</f>
        <v>10</v>
      </c>
      <c r="H79" s="105">
        <f>IF(G79&lt;&gt;0,G79*F69,"")</f>
        <v>0</v>
      </c>
    </row>
    <row r="80" spans="1:8">
      <c r="A80" s="490" t="s">
        <v>10</v>
      </c>
      <c r="B80" s="491"/>
      <c r="C80" s="491"/>
      <c r="D80" s="491"/>
      <c r="E80" s="491"/>
      <c r="F80" s="491"/>
      <c r="G80" s="492"/>
      <c r="H80" s="85">
        <f>SUM(H79:H79)</f>
        <v>0</v>
      </c>
    </row>
    <row r="81" spans="1:8">
      <c r="A81" s="129"/>
      <c r="B81" s="121"/>
      <c r="C81" s="121"/>
      <c r="D81" s="121"/>
      <c r="E81" s="121"/>
      <c r="F81" s="121"/>
      <c r="G81" s="121"/>
      <c r="H81" s="130"/>
    </row>
    <row r="82" spans="1:8">
      <c r="A82" s="116" t="s">
        <v>59</v>
      </c>
      <c r="B82" s="5"/>
      <c r="C82" s="92"/>
      <c r="D82" s="92"/>
      <c r="E82" s="92"/>
      <c r="F82" s="92"/>
      <c r="G82" s="92"/>
      <c r="H82" s="98"/>
    </row>
    <row r="83" spans="1:8">
      <c r="A83" s="83" t="s">
        <v>42</v>
      </c>
      <c r="B83" s="87"/>
      <c r="C83" s="87"/>
      <c r="D83" s="87"/>
      <c r="E83" s="87"/>
      <c r="F83" s="53" t="s">
        <v>64</v>
      </c>
      <c r="G83" s="53" t="s">
        <v>62</v>
      </c>
      <c r="H83" s="57" t="s">
        <v>53</v>
      </c>
    </row>
    <row r="84" spans="1:8">
      <c r="A84" s="101" t="s">
        <v>96</v>
      </c>
      <c r="B84" s="102"/>
      <c r="C84" s="102"/>
      <c r="D84" s="102"/>
      <c r="E84" s="102"/>
      <c r="F84" s="113">
        <f>IF(Gemeinwerk!$B$45=Gemeinwerk!$P$9,-1*Gemeinwerk!$D49,-1*Gemeinwerk!$E49)</f>
        <v>0</v>
      </c>
      <c r="G84" s="111">
        <f>Gemeinwerk!$B$44</f>
        <v>0</v>
      </c>
      <c r="H84" s="112">
        <f>G84*F84</f>
        <v>0</v>
      </c>
    </row>
    <row r="85" spans="1:8">
      <c r="A85" s="101" t="s">
        <v>22</v>
      </c>
      <c r="B85" s="102"/>
      <c r="C85" s="102"/>
      <c r="D85" s="102"/>
      <c r="E85" s="102"/>
      <c r="F85" s="89"/>
      <c r="G85" s="114"/>
      <c r="H85" s="112">
        <f>-1*Gemeinwerk!$F49</f>
        <v>0</v>
      </c>
    </row>
    <row r="86" spans="1:8">
      <c r="A86" s="490" t="s">
        <v>10</v>
      </c>
      <c r="B86" s="491"/>
      <c r="C86" s="491"/>
      <c r="D86" s="491"/>
      <c r="E86" s="491"/>
      <c r="F86" s="491"/>
      <c r="G86" s="492"/>
      <c r="H86" s="86">
        <f>SUM(H84:H85)</f>
        <v>0</v>
      </c>
    </row>
    <row r="87" spans="1:8">
      <c r="A87" s="129"/>
      <c r="B87" s="121"/>
      <c r="C87" s="121"/>
      <c r="D87" s="121"/>
      <c r="E87" s="121"/>
      <c r="F87" s="121"/>
      <c r="G87" s="121"/>
      <c r="H87" s="131"/>
    </row>
    <row r="88" spans="1:8">
      <c r="A88" s="116" t="s">
        <v>156</v>
      </c>
      <c r="B88" s="5"/>
      <c r="C88" s="42"/>
      <c r="D88" s="42"/>
      <c r="E88" s="42"/>
      <c r="F88" s="42"/>
      <c r="G88" s="93"/>
      <c r="H88" s="98"/>
    </row>
    <row r="89" spans="1:8">
      <c r="A89" s="493" t="s">
        <v>42</v>
      </c>
      <c r="B89" s="494"/>
      <c r="C89" s="494"/>
      <c r="D89" s="494"/>
      <c r="E89" s="494"/>
      <c r="F89" s="494"/>
      <c r="G89" s="495"/>
      <c r="H89" s="57" t="s">
        <v>53</v>
      </c>
    </row>
    <row r="90" spans="1:8">
      <c r="A90" s="496"/>
      <c r="B90" s="497"/>
      <c r="C90" s="497"/>
      <c r="D90" s="497"/>
      <c r="E90" s="497"/>
      <c r="F90" s="497"/>
      <c r="G90" s="498"/>
      <c r="H90" s="381"/>
    </row>
    <row r="91" spans="1:8">
      <c r="A91" s="496"/>
      <c r="B91" s="497"/>
      <c r="C91" s="497"/>
      <c r="D91" s="497"/>
      <c r="E91" s="497"/>
      <c r="F91" s="497"/>
      <c r="G91" s="498"/>
      <c r="H91" s="381"/>
    </row>
    <row r="92" spans="1:8">
      <c r="A92" s="374"/>
      <c r="B92" s="375"/>
      <c r="C92" s="375"/>
      <c r="D92" s="375"/>
      <c r="E92" s="376"/>
      <c r="F92" s="376"/>
      <c r="G92" s="377"/>
      <c r="H92" s="381"/>
    </row>
    <row r="93" spans="1:8">
      <c r="A93" s="118"/>
      <c r="B93" s="119"/>
      <c r="C93" s="119"/>
      <c r="D93" s="120" t="s">
        <v>160</v>
      </c>
      <c r="E93" s="499">
        <f>SUM(Privat!$N$106:$N$130)</f>
        <v>0</v>
      </c>
      <c r="F93" s="499"/>
      <c r="G93" s="79" t="s">
        <v>159</v>
      </c>
      <c r="H93" s="112">
        <f>SUM(H90:H92)</f>
        <v>0</v>
      </c>
    </row>
    <row r="94" spans="1:8">
      <c r="A94" s="52"/>
      <c r="B94" s="5"/>
      <c r="C94" s="42"/>
      <c r="D94" s="42"/>
      <c r="E94" s="42"/>
      <c r="F94" s="42"/>
      <c r="G94" s="49"/>
      <c r="H94" s="98"/>
    </row>
    <row r="95" spans="1:8" ht="15.75" thickBot="1">
      <c r="A95" s="510" t="e">
        <f>IF(H95&gt;0,"TOTAL ZU UNSEREN GUNSTEN", "TOTAL ZU IHREN GUNSTEN")</f>
        <v>#DIV/0!</v>
      </c>
      <c r="B95" s="511"/>
      <c r="C95" s="511"/>
      <c r="D95" s="511"/>
      <c r="E95" s="511"/>
      <c r="F95" s="511"/>
      <c r="G95" s="501"/>
      <c r="H95" s="127" t="e">
        <f>ROUND((H75+H80+H86+H93)*2,1)/2</f>
        <v>#DIV/0!</v>
      </c>
    </row>
    <row r="96" spans="1:8">
      <c r="A96" s="50" t="s">
        <v>157</v>
      </c>
      <c r="B96" s="92"/>
      <c r="C96" s="92"/>
      <c r="D96" s="42"/>
      <c r="E96" s="42"/>
      <c r="F96" s="42"/>
      <c r="G96" s="93"/>
      <c r="H96" s="92"/>
    </row>
    <row r="97" spans="1:8">
      <c r="A97" s="48"/>
      <c r="B97" s="48"/>
      <c r="C97" s="48"/>
      <c r="D97" s="92"/>
      <c r="E97" s="92"/>
      <c r="F97" s="92"/>
      <c r="G97" s="93"/>
      <c r="H97" s="92"/>
    </row>
    <row r="98" spans="1:8">
      <c r="A98" s="88"/>
      <c r="B98" s="115" t="s">
        <v>158</v>
      </c>
      <c r="C98" s="88">
        <f>A57</f>
        <v>0</v>
      </c>
      <c r="D98" s="48"/>
      <c r="E98" s="48"/>
      <c r="F98" s="48"/>
      <c r="G98" s="49"/>
      <c r="H98" s="48"/>
    </row>
    <row r="99" spans="1:8">
      <c r="A99" s="88"/>
      <c r="B99" s="88"/>
      <c r="C99" s="88"/>
      <c r="D99" s="88"/>
      <c r="E99" s="88"/>
      <c r="F99" s="88"/>
      <c r="G99" s="88"/>
      <c r="H99" s="92"/>
    </row>
    <row r="100" spans="1:8">
      <c r="A100" s="5"/>
      <c r="B100" s="5"/>
      <c r="C100" s="92"/>
      <c r="D100" s="92"/>
      <c r="E100" s="92"/>
      <c r="F100" s="92"/>
      <c r="G100" s="93"/>
      <c r="H100" s="92"/>
    </row>
    <row r="101" spans="1:8">
      <c r="A101" s="88"/>
      <c r="B101" s="94"/>
      <c r="C101" s="92"/>
      <c r="D101" s="92"/>
      <c r="E101" s="92"/>
      <c r="F101" s="92"/>
      <c r="G101" s="88"/>
      <c r="H101" s="88"/>
    </row>
    <row r="102" spans="1:8">
      <c r="A102" s="88"/>
      <c r="B102" s="94"/>
      <c r="C102" s="92"/>
      <c r="D102" s="92"/>
      <c r="E102" s="92"/>
      <c r="F102" s="92"/>
      <c r="G102" s="88"/>
      <c r="H102" s="88"/>
    </row>
    <row r="103" spans="1:8">
      <c r="A103" s="88"/>
      <c r="B103" s="92"/>
      <c r="C103" s="92"/>
      <c r="D103" s="92"/>
      <c r="E103" s="92"/>
      <c r="F103" s="92"/>
      <c r="G103" s="88"/>
      <c r="H103" s="88"/>
    </row>
    <row r="104" spans="1:8">
      <c r="A104" s="92"/>
      <c r="B104" s="92"/>
      <c r="C104" s="92"/>
      <c r="D104" s="92"/>
      <c r="E104" s="92"/>
      <c r="F104" s="92"/>
      <c r="G104" s="93"/>
      <c r="H104" s="88"/>
    </row>
    <row r="105" spans="1:8">
      <c r="A105" s="92" t="str">
        <f>CONCATENATE("Alpgenossenschaft"," ",Übersicht!$C$4)</f>
        <v xml:space="preserve">Alpgenossenschaft </v>
      </c>
      <c r="B105" s="92"/>
      <c r="C105" s="92"/>
      <c r="D105" s="92"/>
      <c r="E105" s="92"/>
      <c r="F105" s="92"/>
      <c r="G105" s="93"/>
      <c r="H105" s="88"/>
    </row>
    <row r="106" spans="1:8">
      <c r="A106" s="95">
        <f>Übersicht!$C$5</f>
        <v>0</v>
      </c>
      <c r="B106" s="92"/>
      <c r="C106" s="92"/>
      <c r="D106" s="92"/>
      <c r="E106" s="92"/>
      <c r="F106" s="88"/>
      <c r="G106" s="94">
        <f>Übersicht!$B53</f>
        <v>0</v>
      </c>
      <c r="H106" s="88"/>
    </row>
    <row r="107" spans="1:8">
      <c r="A107" s="94">
        <f>Übersicht!$C$6</f>
        <v>0</v>
      </c>
      <c r="B107" s="92"/>
      <c r="C107" s="92"/>
      <c r="D107" s="92"/>
      <c r="E107" s="92"/>
      <c r="F107" s="88"/>
      <c r="G107" s="94">
        <f>Übersicht!$C53</f>
        <v>0</v>
      </c>
      <c r="H107" s="88"/>
    </row>
    <row r="108" spans="1:8">
      <c r="A108" s="94">
        <f>Übersicht!$C$7</f>
        <v>0</v>
      </c>
      <c r="B108" s="92"/>
      <c r="C108" s="92"/>
      <c r="D108" s="92"/>
      <c r="E108" s="92"/>
      <c r="F108" s="88"/>
      <c r="G108" s="94" t="str">
        <f>CONCATENATE(Übersicht!$D53," ",Übersicht!$E53)</f>
        <v xml:space="preserve"> </v>
      </c>
      <c r="H108" s="88"/>
    </row>
    <row r="109" spans="1:8">
      <c r="A109" s="92"/>
      <c r="B109" s="92"/>
      <c r="C109" s="92"/>
      <c r="D109" s="92"/>
      <c r="E109" s="92"/>
      <c r="F109" s="92"/>
      <c r="G109" s="93"/>
      <c r="H109" s="88"/>
    </row>
    <row r="110" spans="1:8">
      <c r="A110" s="92"/>
      <c r="B110" s="92"/>
      <c r="C110" s="92"/>
      <c r="D110" s="92"/>
      <c r="E110" s="92"/>
      <c r="F110" s="92"/>
      <c r="G110" s="93"/>
      <c r="H110" s="88"/>
    </row>
    <row r="111" spans="1:8">
      <c r="A111" s="92"/>
      <c r="B111" s="92"/>
      <c r="C111" s="92"/>
      <c r="D111" s="92"/>
      <c r="E111" s="92"/>
      <c r="F111" s="92"/>
      <c r="G111" s="93"/>
      <c r="H111" s="88"/>
    </row>
    <row r="112" spans="1:8">
      <c r="A112" s="92"/>
      <c r="B112" s="92"/>
      <c r="C112" s="92"/>
      <c r="D112" s="92"/>
      <c r="E112" s="92"/>
      <c r="F112" s="92"/>
      <c r="G112" s="93"/>
      <c r="H112" s="88"/>
    </row>
    <row r="113" spans="1:8" ht="15.75">
      <c r="A113" s="47" t="str">
        <f>CONCATENATE("Alprechnung"," ",Übersicht!$C$3)</f>
        <v xml:space="preserve">Alprechnung </v>
      </c>
      <c r="B113" s="47"/>
      <c r="C113" s="47"/>
      <c r="D113" s="47"/>
      <c r="E113" s="47"/>
      <c r="F113" s="47"/>
      <c r="G113" s="93"/>
      <c r="H113" s="88"/>
    </row>
    <row r="114" spans="1:8">
      <c r="A114" s="5">
        <f>Übersicht!$C$43</f>
        <v>0</v>
      </c>
      <c r="B114" s="5"/>
      <c r="C114" s="42"/>
      <c r="D114" s="42"/>
      <c r="E114" s="42"/>
      <c r="F114" s="42"/>
      <c r="G114" s="93"/>
      <c r="H114" s="88"/>
    </row>
    <row r="115" spans="1:8" ht="15.75" thickBot="1">
      <c r="A115" s="5"/>
      <c r="B115" s="5"/>
      <c r="C115" s="42"/>
      <c r="D115" s="42"/>
      <c r="E115" s="42"/>
      <c r="F115" s="42"/>
      <c r="G115" s="93"/>
      <c r="H115" s="88"/>
    </row>
    <row r="116" spans="1:8">
      <c r="A116" s="117" t="s">
        <v>61</v>
      </c>
      <c r="B116" s="3"/>
      <c r="C116" s="51"/>
      <c r="D116" s="51"/>
      <c r="E116" s="51"/>
      <c r="F116" s="51"/>
      <c r="G116" s="96"/>
      <c r="H116" s="97"/>
    </row>
    <row r="117" spans="1:8">
      <c r="A117" s="493" t="s">
        <v>42</v>
      </c>
      <c r="B117" s="494"/>
      <c r="C117" s="494"/>
      <c r="D117" s="494"/>
      <c r="E117" s="495"/>
      <c r="F117" s="81" t="s">
        <v>65</v>
      </c>
      <c r="G117" s="54" t="s">
        <v>66</v>
      </c>
      <c r="H117" s="98"/>
    </row>
    <row r="118" spans="1:8">
      <c r="A118" s="507" t="s">
        <v>162</v>
      </c>
      <c r="B118" s="508"/>
      <c r="C118" s="508"/>
      <c r="D118" s="508"/>
      <c r="E118" s="509"/>
      <c r="F118" s="110">
        <f>Übersicht!$G92</f>
        <v>0</v>
      </c>
      <c r="G118" s="99" t="str">
        <f>Übersicht!$G$50</f>
        <v>NST</v>
      </c>
      <c r="H118" s="98"/>
    </row>
    <row r="119" spans="1:8">
      <c r="A119" s="52"/>
      <c r="B119" s="5"/>
      <c r="C119" s="42"/>
      <c r="D119" s="42"/>
      <c r="E119" s="42"/>
      <c r="F119" s="42"/>
      <c r="G119" s="93"/>
      <c r="H119" s="98"/>
    </row>
    <row r="120" spans="1:8">
      <c r="A120" s="116" t="s">
        <v>154</v>
      </c>
      <c r="B120" s="5"/>
      <c r="C120" s="42"/>
      <c r="D120" s="42"/>
      <c r="E120" s="42"/>
      <c r="F120" s="42"/>
      <c r="G120" s="93"/>
      <c r="H120" s="98"/>
    </row>
    <row r="121" spans="1:8">
      <c r="A121" s="83" t="s">
        <v>42</v>
      </c>
      <c r="B121" s="87"/>
      <c r="C121" s="87"/>
      <c r="D121" s="87"/>
      <c r="E121" s="87"/>
      <c r="F121" s="84"/>
      <c r="G121" s="53" t="s">
        <v>62</v>
      </c>
      <c r="H121" s="57" t="s">
        <v>53</v>
      </c>
    </row>
    <row r="122" spans="1:8">
      <c r="A122" s="101" t="str">
        <f>Privat!$J$104</f>
        <v/>
      </c>
      <c r="B122" s="102"/>
      <c r="C122" s="102"/>
      <c r="D122" s="102"/>
      <c r="E122" s="102"/>
      <c r="F122" s="103"/>
      <c r="G122" s="104" t="e">
        <f>-1*Privat!$K$104/Übersicht!$G$71</f>
        <v>#DIV/0!</v>
      </c>
      <c r="H122" s="105" t="e">
        <f>F118*G122</f>
        <v>#DIV/0!</v>
      </c>
    </row>
    <row r="123" spans="1:8">
      <c r="A123" s="101" t="str">
        <f>Privat!$J$105</f>
        <v/>
      </c>
      <c r="B123" s="102"/>
      <c r="C123" s="102"/>
      <c r="D123" s="102"/>
      <c r="E123" s="102"/>
      <c r="F123" s="103"/>
      <c r="G123" s="104" t="e">
        <f>-1*Privat!$K$105/Übersicht!$G$71</f>
        <v>#DIV/0!</v>
      </c>
      <c r="H123" s="105" t="e">
        <f>F118*G123</f>
        <v>#DIV/0!</v>
      </c>
    </row>
    <row r="124" spans="1:8">
      <c r="A124" s="490" t="s">
        <v>10</v>
      </c>
      <c r="B124" s="491"/>
      <c r="C124" s="491"/>
      <c r="D124" s="491"/>
      <c r="E124" s="491"/>
      <c r="F124" s="491"/>
      <c r="G124" s="492"/>
      <c r="H124" s="85" t="e">
        <f>SUM(H122:H123)</f>
        <v>#DIV/0!</v>
      </c>
    </row>
    <row r="125" spans="1:8">
      <c r="A125" s="129"/>
      <c r="B125" s="121"/>
      <c r="C125" s="121"/>
      <c r="D125" s="121"/>
      <c r="E125" s="121"/>
      <c r="F125" s="121"/>
      <c r="G125" s="121"/>
      <c r="H125" s="130"/>
    </row>
    <row r="126" spans="1:8">
      <c r="A126" s="116" t="s">
        <v>155</v>
      </c>
      <c r="B126" s="5"/>
      <c r="C126" s="92"/>
      <c r="D126" s="92"/>
      <c r="E126" s="92"/>
      <c r="F126" s="92"/>
      <c r="G126" s="107"/>
      <c r="H126" s="108"/>
    </row>
    <row r="127" spans="1:8">
      <c r="A127" s="83" t="s">
        <v>42</v>
      </c>
      <c r="B127" s="87"/>
      <c r="C127" s="87"/>
      <c r="D127" s="87"/>
      <c r="E127" s="87"/>
      <c r="F127" s="84"/>
      <c r="G127" s="55" t="s">
        <v>62</v>
      </c>
      <c r="H127" s="57" t="s">
        <v>53</v>
      </c>
    </row>
    <row r="128" spans="1:8">
      <c r="A128" s="101" t="str">
        <f>IF(Hauptabrechnung!$S$7&lt;&gt;0,"Variable Sömmerungskosten","Fixe Sömmerungskosten")</f>
        <v>Fixe Sömmerungskosten</v>
      </c>
      <c r="B128" s="102"/>
      <c r="C128" s="102"/>
      <c r="D128" s="102"/>
      <c r="E128" s="102"/>
      <c r="F128" s="103"/>
      <c r="G128" s="104">
        <f>IF(Hauptabrechnung!$S$7&lt;&gt;0,Hauptabrechnung!$S$7,Übersicht!$C$48)</f>
        <v>10</v>
      </c>
      <c r="H128" s="105">
        <f>IF(G128&lt;&gt;0,G128*F118,"")</f>
        <v>0</v>
      </c>
    </row>
    <row r="129" spans="1:8">
      <c r="A129" s="490" t="s">
        <v>10</v>
      </c>
      <c r="B129" s="491"/>
      <c r="C129" s="491"/>
      <c r="D129" s="491"/>
      <c r="E129" s="491"/>
      <c r="F129" s="491"/>
      <c r="G129" s="492"/>
      <c r="H129" s="85">
        <f>SUM(H128:H128)</f>
        <v>0</v>
      </c>
    </row>
    <row r="130" spans="1:8">
      <c r="A130" s="129"/>
      <c r="B130" s="121"/>
      <c r="C130" s="121"/>
      <c r="D130" s="121"/>
      <c r="E130" s="121"/>
      <c r="F130" s="121"/>
      <c r="G130" s="121"/>
      <c r="H130" s="130"/>
    </row>
    <row r="131" spans="1:8">
      <c r="A131" s="116" t="s">
        <v>59</v>
      </c>
      <c r="B131" s="5"/>
      <c r="C131" s="92"/>
      <c r="D131" s="92"/>
      <c r="E131" s="92"/>
      <c r="F131" s="92"/>
      <c r="G131" s="92"/>
      <c r="H131" s="98"/>
    </row>
    <row r="132" spans="1:8">
      <c r="A132" s="83" t="s">
        <v>42</v>
      </c>
      <c r="B132" s="87"/>
      <c r="C132" s="87"/>
      <c r="D132" s="87"/>
      <c r="E132" s="87"/>
      <c r="F132" s="53" t="s">
        <v>64</v>
      </c>
      <c r="G132" s="53" t="s">
        <v>62</v>
      </c>
      <c r="H132" s="57" t="s">
        <v>53</v>
      </c>
    </row>
    <row r="133" spans="1:8">
      <c r="A133" s="101" t="s">
        <v>96</v>
      </c>
      <c r="B133" s="102"/>
      <c r="C133" s="102"/>
      <c r="D133" s="102"/>
      <c r="E133" s="102"/>
      <c r="F133" s="113">
        <f>IF(Gemeinwerk!$B$45=Gemeinwerk!$P$9,-1*Gemeinwerk!$D50,-1*Gemeinwerk!$E50)</f>
        <v>0</v>
      </c>
      <c r="G133" s="111">
        <f>Gemeinwerk!$B$44</f>
        <v>0</v>
      </c>
      <c r="H133" s="112">
        <f>G133*F133</f>
        <v>0</v>
      </c>
    </row>
    <row r="134" spans="1:8">
      <c r="A134" s="101" t="s">
        <v>22</v>
      </c>
      <c r="B134" s="102"/>
      <c r="C134" s="102"/>
      <c r="D134" s="102"/>
      <c r="E134" s="102"/>
      <c r="F134" s="89"/>
      <c r="G134" s="114"/>
      <c r="H134" s="112">
        <f>-1*Gemeinwerk!$F50</f>
        <v>0</v>
      </c>
    </row>
    <row r="135" spans="1:8">
      <c r="A135" s="490" t="s">
        <v>10</v>
      </c>
      <c r="B135" s="491"/>
      <c r="C135" s="491"/>
      <c r="D135" s="491"/>
      <c r="E135" s="491"/>
      <c r="F135" s="491"/>
      <c r="G135" s="492"/>
      <c r="H135" s="86">
        <f>SUM(H133:H134)</f>
        <v>0</v>
      </c>
    </row>
    <row r="136" spans="1:8">
      <c r="A136" s="129"/>
      <c r="B136" s="121"/>
      <c r="C136" s="121"/>
      <c r="D136" s="121"/>
      <c r="E136" s="121"/>
      <c r="F136" s="121"/>
      <c r="G136" s="121"/>
      <c r="H136" s="131"/>
    </row>
    <row r="137" spans="1:8">
      <c r="A137" s="116" t="s">
        <v>156</v>
      </c>
      <c r="B137" s="5"/>
      <c r="C137" s="42"/>
      <c r="D137" s="42"/>
      <c r="E137" s="42"/>
      <c r="F137" s="42"/>
      <c r="G137" s="93"/>
      <c r="H137" s="98"/>
    </row>
    <row r="138" spans="1:8">
      <c r="A138" s="493" t="s">
        <v>42</v>
      </c>
      <c r="B138" s="494"/>
      <c r="C138" s="494"/>
      <c r="D138" s="494"/>
      <c r="E138" s="494"/>
      <c r="F138" s="494"/>
      <c r="G138" s="495"/>
      <c r="H138" s="57" t="s">
        <v>53</v>
      </c>
    </row>
    <row r="139" spans="1:8">
      <c r="A139" s="496"/>
      <c r="B139" s="497"/>
      <c r="C139" s="497"/>
      <c r="D139" s="497"/>
      <c r="E139" s="497"/>
      <c r="F139" s="497"/>
      <c r="G139" s="498"/>
      <c r="H139" s="381"/>
    </row>
    <row r="140" spans="1:8">
      <c r="A140" s="496"/>
      <c r="B140" s="497"/>
      <c r="C140" s="497"/>
      <c r="D140" s="497"/>
      <c r="E140" s="497"/>
      <c r="F140" s="497"/>
      <c r="G140" s="498"/>
      <c r="H140" s="381"/>
    </row>
    <row r="141" spans="1:8">
      <c r="A141" s="374"/>
      <c r="B141" s="375"/>
      <c r="C141" s="375"/>
      <c r="D141" s="375"/>
      <c r="E141" s="376"/>
      <c r="F141" s="376"/>
      <c r="G141" s="377"/>
      <c r="H141" s="381"/>
    </row>
    <row r="142" spans="1:8">
      <c r="A142" s="118"/>
      <c r="B142" s="119"/>
      <c r="C142" s="119"/>
      <c r="D142" s="120" t="s">
        <v>160</v>
      </c>
      <c r="E142" s="499">
        <f>SUM(Privat!$O$106:$O$130)</f>
        <v>0</v>
      </c>
      <c r="F142" s="499"/>
      <c r="G142" s="79" t="s">
        <v>159</v>
      </c>
      <c r="H142" s="112">
        <f>SUM(H139:H141)</f>
        <v>0</v>
      </c>
    </row>
    <row r="143" spans="1:8">
      <c r="A143" s="52"/>
      <c r="B143" s="5"/>
      <c r="C143" s="42"/>
      <c r="D143" s="42"/>
      <c r="E143" s="42"/>
      <c r="F143" s="42"/>
      <c r="G143" s="49"/>
      <c r="H143" s="98"/>
    </row>
    <row r="144" spans="1:8" ht="15.75" thickBot="1">
      <c r="A144" s="510" t="e">
        <f>IF(H144&gt;0,"TOTAL ZU UNSEREN GUNSTEN", "TOTAL ZU IHREN GUNSTEN")</f>
        <v>#DIV/0!</v>
      </c>
      <c r="B144" s="511"/>
      <c r="C144" s="511"/>
      <c r="D144" s="511"/>
      <c r="E144" s="511"/>
      <c r="F144" s="511"/>
      <c r="G144" s="501"/>
      <c r="H144" s="127" t="e">
        <f>ROUND((H124+H129+H135+H142)*2,1)/2</f>
        <v>#DIV/0!</v>
      </c>
    </row>
    <row r="145" spans="1:8">
      <c r="A145" s="50" t="s">
        <v>157</v>
      </c>
      <c r="B145" s="92"/>
      <c r="C145" s="92"/>
      <c r="D145" s="42"/>
      <c r="E145" s="42"/>
      <c r="F145" s="42"/>
      <c r="G145" s="93"/>
      <c r="H145" s="92"/>
    </row>
    <row r="146" spans="1:8">
      <c r="A146" s="48"/>
      <c r="B146" s="48"/>
      <c r="C146" s="48"/>
      <c r="D146" s="92"/>
      <c r="E146" s="92"/>
      <c r="F146" s="92"/>
      <c r="G146" s="93"/>
      <c r="H146" s="92"/>
    </row>
    <row r="147" spans="1:8">
      <c r="A147" s="88"/>
      <c r="B147" s="115" t="s">
        <v>158</v>
      </c>
      <c r="C147" s="88">
        <f>A106</f>
        <v>0</v>
      </c>
      <c r="D147" s="48"/>
      <c r="E147" s="48"/>
      <c r="F147" s="48"/>
      <c r="G147" s="49"/>
      <c r="H147" s="48"/>
    </row>
    <row r="148" spans="1:8">
      <c r="A148" s="88"/>
      <c r="B148" s="88"/>
      <c r="C148" s="88"/>
      <c r="D148" s="88"/>
      <c r="E148" s="88"/>
      <c r="F148" s="88"/>
      <c r="G148" s="88"/>
      <c r="H148" s="92"/>
    </row>
    <row r="149" spans="1:8">
      <c r="A149" s="5"/>
      <c r="B149" s="5"/>
      <c r="C149" s="92"/>
      <c r="D149" s="92"/>
      <c r="E149" s="92"/>
      <c r="F149" s="92"/>
      <c r="G149" s="93"/>
      <c r="H149" s="92"/>
    </row>
    <row r="150" spans="1:8">
      <c r="A150" s="88"/>
      <c r="B150" s="94"/>
      <c r="C150" s="92"/>
      <c r="D150" s="92"/>
      <c r="E150" s="92"/>
      <c r="F150" s="92"/>
      <c r="G150" s="88"/>
      <c r="H150" s="88"/>
    </row>
    <row r="151" spans="1:8">
      <c r="A151" s="88"/>
      <c r="B151" s="94"/>
      <c r="C151" s="92"/>
      <c r="D151" s="92"/>
      <c r="E151" s="92"/>
      <c r="F151" s="92"/>
      <c r="G151" s="88"/>
      <c r="H151" s="88"/>
    </row>
    <row r="152" spans="1:8">
      <c r="A152" s="88"/>
      <c r="B152" s="92"/>
      <c r="C152" s="92"/>
      <c r="D152" s="92"/>
      <c r="E152" s="92"/>
      <c r="F152" s="92"/>
      <c r="G152" s="88"/>
      <c r="H152" s="88"/>
    </row>
    <row r="153" spans="1:8">
      <c r="A153" s="92"/>
      <c r="B153" s="92"/>
      <c r="C153" s="92"/>
      <c r="D153" s="92"/>
      <c r="E153" s="92"/>
      <c r="F153" s="92"/>
      <c r="G153" s="93"/>
      <c r="H153" s="88"/>
    </row>
    <row r="154" spans="1:8">
      <c r="A154" s="92" t="str">
        <f>CONCATENATE("Alpgenossenschaft"," ",Übersicht!$C$4)</f>
        <v xml:space="preserve">Alpgenossenschaft </v>
      </c>
      <c r="B154" s="92"/>
      <c r="C154" s="92"/>
      <c r="D154" s="92"/>
      <c r="E154" s="92"/>
      <c r="F154" s="92"/>
      <c r="G154" s="93"/>
      <c r="H154" s="88"/>
    </row>
    <row r="155" spans="1:8">
      <c r="A155" s="95">
        <f>Übersicht!$C$5</f>
        <v>0</v>
      </c>
      <c r="B155" s="92"/>
      <c r="C155" s="92"/>
      <c r="D155" s="92"/>
      <c r="E155" s="92"/>
      <c r="F155" s="88"/>
      <c r="G155" s="94">
        <f>Übersicht!$B54</f>
        <v>0</v>
      </c>
      <c r="H155" s="88"/>
    </row>
    <row r="156" spans="1:8">
      <c r="A156" s="94">
        <f>Übersicht!$C$6</f>
        <v>0</v>
      </c>
      <c r="B156" s="92"/>
      <c r="C156" s="92"/>
      <c r="D156" s="92"/>
      <c r="E156" s="92"/>
      <c r="F156" s="88"/>
      <c r="G156" s="94">
        <f>Übersicht!$C54</f>
        <v>0</v>
      </c>
      <c r="H156" s="88"/>
    </row>
    <row r="157" spans="1:8">
      <c r="A157" s="94">
        <f>Übersicht!$C$7</f>
        <v>0</v>
      </c>
      <c r="B157" s="92"/>
      <c r="C157" s="92"/>
      <c r="D157" s="92"/>
      <c r="E157" s="92"/>
      <c r="F157" s="88"/>
      <c r="G157" s="94" t="str">
        <f>CONCATENATE(Übersicht!$D54," ",Übersicht!$E54)</f>
        <v xml:space="preserve"> </v>
      </c>
      <c r="H157" s="88"/>
    </row>
    <row r="158" spans="1:8">
      <c r="A158" s="92"/>
      <c r="B158" s="92"/>
      <c r="C158" s="92"/>
      <c r="D158" s="92"/>
      <c r="E158" s="92"/>
      <c r="F158" s="92"/>
      <c r="G158" s="93"/>
      <c r="H158" s="88"/>
    </row>
    <row r="159" spans="1:8">
      <c r="A159" s="92"/>
      <c r="B159" s="92"/>
      <c r="C159" s="92"/>
      <c r="D159" s="92"/>
      <c r="E159" s="92"/>
      <c r="F159" s="92"/>
      <c r="G159" s="93"/>
      <c r="H159" s="88"/>
    </row>
    <row r="160" spans="1:8">
      <c r="A160" s="92"/>
      <c r="B160" s="92"/>
      <c r="C160" s="92"/>
      <c r="D160" s="92"/>
      <c r="E160" s="92"/>
      <c r="F160" s="92"/>
      <c r="G160" s="93"/>
      <c r="H160" s="88"/>
    </row>
    <row r="161" spans="1:8">
      <c r="A161" s="92"/>
      <c r="B161" s="92"/>
      <c r="C161" s="92"/>
      <c r="D161" s="92"/>
      <c r="E161" s="92"/>
      <c r="F161" s="92"/>
      <c r="G161" s="93"/>
      <c r="H161" s="88"/>
    </row>
    <row r="162" spans="1:8" ht="15.75">
      <c r="A162" s="47" t="str">
        <f>CONCATENATE("Alprechnung"," ",Übersicht!$C$3)</f>
        <v xml:space="preserve">Alprechnung </v>
      </c>
      <c r="B162" s="47"/>
      <c r="C162" s="47"/>
      <c r="D162" s="47"/>
      <c r="E162" s="47"/>
      <c r="F162" s="47"/>
      <c r="G162" s="93"/>
      <c r="H162" s="88"/>
    </row>
    <row r="163" spans="1:8">
      <c r="A163" s="5">
        <f>Übersicht!$C$43</f>
        <v>0</v>
      </c>
      <c r="B163" s="5"/>
      <c r="C163" s="42"/>
      <c r="D163" s="42"/>
      <c r="E163" s="42"/>
      <c r="F163" s="42"/>
      <c r="G163" s="93"/>
      <c r="H163" s="88"/>
    </row>
    <row r="164" spans="1:8" ht="15.75" thickBot="1">
      <c r="A164" s="5"/>
      <c r="B164" s="5"/>
      <c r="C164" s="42"/>
      <c r="D164" s="42"/>
      <c r="E164" s="42"/>
      <c r="F164" s="42"/>
      <c r="G164" s="93"/>
      <c r="H164" s="88"/>
    </row>
    <row r="165" spans="1:8">
      <c r="A165" s="117" t="s">
        <v>61</v>
      </c>
      <c r="B165" s="3"/>
      <c r="C165" s="51"/>
      <c r="D165" s="51"/>
      <c r="E165" s="51"/>
      <c r="F165" s="51"/>
      <c r="G165" s="96"/>
      <c r="H165" s="97"/>
    </row>
    <row r="166" spans="1:8">
      <c r="A166" s="493" t="s">
        <v>42</v>
      </c>
      <c r="B166" s="494"/>
      <c r="C166" s="494"/>
      <c r="D166" s="494"/>
      <c r="E166" s="495"/>
      <c r="F166" s="81" t="s">
        <v>65</v>
      </c>
      <c r="G166" s="54" t="s">
        <v>66</v>
      </c>
      <c r="H166" s="98"/>
    </row>
    <row r="167" spans="1:8">
      <c r="A167" s="507" t="s">
        <v>162</v>
      </c>
      <c r="B167" s="508"/>
      <c r="C167" s="508"/>
      <c r="D167" s="508"/>
      <c r="E167" s="509"/>
      <c r="F167" s="110">
        <f>Übersicht!$G93</f>
        <v>0</v>
      </c>
      <c r="G167" s="99" t="str">
        <f>Übersicht!$G$50</f>
        <v>NST</v>
      </c>
      <c r="H167" s="98"/>
    </row>
    <row r="168" spans="1:8">
      <c r="A168" s="52"/>
      <c r="B168" s="5"/>
      <c r="C168" s="42"/>
      <c r="D168" s="42"/>
      <c r="E168" s="42"/>
      <c r="F168" s="42"/>
      <c r="G168" s="93"/>
      <c r="H168" s="98"/>
    </row>
    <row r="169" spans="1:8">
      <c r="A169" s="116" t="s">
        <v>154</v>
      </c>
      <c r="B169" s="5"/>
      <c r="C169" s="42"/>
      <c r="D169" s="42"/>
      <c r="E169" s="42"/>
      <c r="F169" s="42"/>
      <c r="G169" s="93"/>
      <c r="H169" s="98"/>
    </row>
    <row r="170" spans="1:8">
      <c r="A170" s="83" t="s">
        <v>42</v>
      </c>
      <c r="B170" s="87"/>
      <c r="C170" s="87"/>
      <c r="D170" s="87"/>
      <c r="E170" s="87"/>
      <c r="F170" s="84"/>
      <c r="G170" s="53" t="s">
        <v>62</v>
      </c>
      <c r="H170" s="57" t="s">
        <v>53</v>
      </c>
    </row>
    <row r="171" spans="1:8">
      <c r="A171" s="101" t="str">
        <f>Privat!$J$104</f>
        <v/>
      </c>
      <c r="B171" s="102"/>
      <c r="C171" s="102"/>
      <c r="D171" s="102"/>
      <c r="E171" s="102"/>
      <c r="F171" s="103"/>
      <c r="G171" s="104" t="e">
        <f>-1*Privat!$K$104/Übersicht!$G$71</f>
        <v>#DIV/0!</v>
      </c>
      <c r="H171" s="105" t="e">
        <f>F167*G171</f>
        <v>#DIV/0!</v>
      </c>
    </row>
    <row r="172" spans="1:8">
      <c r="A172" s="101" t="str">
        <f>Privat!$J$105</f>
        <v/>
      </c>
      <c r="B172" s="102"/>
      <c r="C172" s="102"/>
      <c r="D172" s="102"/>
      <c r="E172" s="102"/>
      <c r="F172" s="103"/>
      <c r="G172" s="104" t="e">
        <f>-1*Privat!$K$105/Übersicht!$G$71</f>
        <v>#DIV/0!</v>
      </c>
      <c r="H172" s="105" t="e">
        <f>F167*G172</f>
        <v>#DIV/0!</v>
      </c>
    </row>
    <row r="173" spans="1:8">
      <c r="A173" s="490" t="s">
        <v>10</v>
      </c>
      <c r="B173" s="491"/>
      <c r="C173" s="491"/>
      <c r="D173" s="491"/>
      <c r="E173" s="491"/>
      <c r="F173" s="491"/>
      <c r="G173" s="492"/>
      <c r="H173" s="85" t="e">
        <f>SUM(H171:H172)</f>
        <v>#DIV/0!</v>
      </c>
    </row>
    <row r="174" spans="1:8">
      <c r="A174" s="129"/>
      <c r="B174" s="121"/>
      <c r="C174" s="121"/>
      <c r="D174" s="121"/>
      <c r="E174" s="121"/>
      <c r="F174" s="121"/>
      <c r="G174" s="121"/>
      <c r="H174" s="130"/>
    </row>
    <row r="175" spans="1:8">
      <c r="A175" s="116" t="s">
        <v>155</v>
      </c>
      <c r="B175" s="5"/>
      <c r="C175" s="92"/>
      <c r="D175" s="92"/>
      <c r="E175" s="92"/>
      <c r="F175" s="92"/>
      <c r="G175" s="107"/>
      <c r="H175" s="108"/>
    </row>
    <row r="176" spans="1:8">
      <c r="A176" s="83" t="s">
        <v>42</v>
      </c>
      <c r="B176" s="87"/>
      <c r="C176" s="87"/>
      <c r="D176" s="87"/>
      <c r="E176" s="87"/>
      <c r="F176" s="84"/>
      <c r="G176" s="55" t="s">
        <v>62</v>
      </c>
      <c r="H176" s="57" t="s">
        <v>53</v>
      </c>
    </row>
    <row r="177" spans="1:8">
      <c r="A177" s="101" t="str">
        <f>IF(Hauptabrechnung!$S$7&lt;&gt;0,"Variable Sömmerungskosten","Fixe Sömmerungskosten")</f>
        <v>Fixe Sömmerungskosten</v>
      </c>
      <c r="B177" s="102"/>
      <c r="C177" s="102"/>
      <c r="D177" s="102"/>
      <c r="E177" s="102"/>
      <c r="F177" s="103"/>
      <c r="G177" s="104">
        <f>IF(Hauptabrechnung!$S$7&lt;&gt;0,Hauptabrechnung!$S$7,Übersicht!$C$48)</f>
        <v>10</v>
      </c>
      <c r="H177" s="105">
        <f>IF(G177&lt;&gt;0,G177*F167,"")</f>
        <v>0</v>
      </c>
    </row>
    <row r="178" spans="1:8">
      <c r="A178" s="490" t="s">
        <v>10</v>
      </c>
      <c r="B178" s="491"/>
      <c r="C178" s="491"/>
      <c r="D178" s="491"/>
      <c r="E178" s="491"/>
      <c r="F178" s="491"/>
      <c r="G178" s="492"/>
      <c r="H178" s="85">
        <f>SUM(H177:H177)</f>
        <v>0</v>
      </c>
    </row>
    <row r="179" spans="1:8">
      <c r="A179" s="129"/>
      <c r="B179" s="121"/>
      <c r="C179" s="121"/>
      <c r="D179" s="121"/>
      <c r="E179" s="121"/>
      <c r="F179" s="121"/>
      <c r="G179" s="121"/>
      <c r="H179" s="130"/>
    </row>
    <row r="180" spans="1:8">
      <c r="A180" s="116" t="s">
        <v>59</v>
      </c>
      <c r="B180" s="5"/>
      <c r="C180" s="92"/>
      <c r="D180" s="92"/>
      <c r="E180" s="92"/>
      <c r="F180" s="92"/>
      <c r="G180" s="92"/>
      <c r="H180" s="98"/>
    </row>
    <row r="181" spans="1:8">
      <c r="A181" s="83" t="s">
        <v>42</v>
      </c>
      <c r="B181" s="87"/>
      <c r="C181" s="87"/>
      <c r="D181" s="87"/>
      <c r="E181" s="87"/>
      <c r="F181" s="53" t="s">
        <v>64</v>
      </c>
      <c r="G181" s="53" t="s">
        <v>62</v>
      </c>
      <c r="H181" s="57" t="s">
        <v>53</v>
      </c>
    </row>
    <row r="182" spans="1:8">
      <c r="A182" s="101" t="s">
        <v>96</v>
      </c>
      <c r="B182" s="102"/>
      <c r="C182" s="102"/>
      <c r="D182" s="102"/>
      <c r="E182" s="102"/>
      <c r="F182" s="113">
        <f>IF(Gemeinwerk!$B$45=Gemeinwerk!$P$9,-1*Gemeinwerk!$D51,-1*Gemeinwerk!$E51)</f>
        <v>0</v>
      </c>
      <c r="G182" s="111">
        <f>Gemeinwerk!$B$44</f>
        <v>0</v>
      </c>
      <c r="H182" s="112">
        <f>G182*F182</f>
        <v>0</v>
      </c>
    </row>
    <row r="183" spans="1:8">
      <c r="A183" s="101" t="s">
        <v>22</v>
      </c>
      <c r="B183" s="102"/>
      <c r="C183" s="102"/>
      <c r="D183" s="102"/>
      <c r="E183" s="102"/>
      <c r="F183" s="89"/>
      <c r="G183" s="114"/>
      <c r="H183" s="112">
        <f>-1*Gemeinwerk!$F51</f>
        <v>0</v>
      </c>
    </row>
    <row r="184" spans="1:8">
      <c r="A184" s="490" t="s">
        <v>10</v>
      </c>
      <c r="B184" s="491"/>
      <c r="C184" s="491"/>
      <c r="D184" s="491"/>
      <c r="E184" s="491"/>
      <c r="F184" s="491"/>
      <c r="G184" s="492"/>
      <c r="H184" s="86">
        <f>SUM(H182:H183)</f>
        <v>0</v>
      </c>
    </row>
    <row r="185" spans="1:8">
      <c r="A185" s="129"/>
      <c r="B185" s="121"/>
      <c r="C185" s="121"/>
      <c r="D185" s="121"/>
      <c r="E185" s="121"/>
      <c r="F185" s="121"/>
      <c r="G185" s="121"/>
      <c r="H185" s="131"/>
    </row>
    <row r="186" spans="1:8">
      <c r="A186" s="116" t="s">
        <v>156</v>
      </c>
      <c r="B186" s="5"/>
      <c r="C186" s="42"/>
      <c r="D186" s="42"/>
      <c r="E186" s="42"/>
      <c r="F186" s="42"/>
      <c r="G186" s="93"/>
      <c r="H186" s="98"/>
    </row>
    <row r="187" spans="1:8">
      <c r="A187" s="493" t="s">
        <v>42</v>
      </c>
      <c r="B187" s="494"/>
      <c r="C187" s="494"/>
      <c r="D187" s="494"/>
      <c r="E187" s="494"/>
      <c r="F187" s="494"/>
      <c r="G187" s="495"/>
      <c r="H187" s="57" t="s">
        <v>53</v>
      </c>
    </row>
    <row r="188" spans="1:8">
      <c r="A188" s="496"/>
      <c r="B188" s="497"/>
      <c r="C188" s="497"/>
      <c r="D188" s="497"/>
      <c r="E188" s="497"/>
      <c r="F188" s="497"/>
      <c r="G188" s="498"/>
      <c r="H188" s="381"/>
    </row>
    <row r="189" spans="1:8">
      <c r="A189" s="496"/>
      <c r="B189" s="497"/>
      <c r="C189" s="497"/>
      <c r="D189" s="497"/>
      <c r="E189" s="497"/>
      <c r="F189" s="497"/>
      <c r="G189" s="498"/>
      <c r="H189" s="381"/>
    </row>
    <row r="190" spans="1:8">
      <c r="A190" s="374"/>
      <c r="B190" s="375"/>
      <c r="C190" s="375"/>
      <c r="D190" s="375"/>
      <c r="E190" s="376"/>
      <c r="F190" s="376"/>
      <c r="G190" s="377"/>
      <c r="H190" s="381"/>
    </row>
    <row r="191" spans="1:8">
      <c r="A191" s="118"/>
      <c r="B191" s="119"/>
      <c r="C191" s="119"/>
      <c r="D191" s="120" t="s">
        <v>160</v>
      </c>
      <c r="E191" s="499">
        <f>SUM(Privat!$P$106:$P$130)</f>
        <v>0</v>
      </c>
      <c r="F191" s="499"/>
      <c r="G191" s="79" t="s">
        <v>159</v>
      </c>
      <c r="H191" s="112">
        <f>SUM(H188:H190)</f>
        <v>0</v>
      </c>
    </row>
    <row r="192" spans="1:8">
      <c r="A192" s="52"/>
      <c r="B192" s="5"/>
      <c r="C192" s="42"/>
      <c r="D192" s="42"/>
      <c r="E192" s="42"/>
      <c r="F192" s="42"/>
      <c r="G192" s="49"/>
      <c r="H192" s="98"/>
    </row>
    <row r="193" spans="1:8" ht="15.75" thickBot="1">
      <c r="A193" s="510" t="e">
        <f>IF(H193&gt;0,"TOTAL ZU UNSEREN GUNSTEN", "TOTAL ZU IHREN GUNSTEN")</f>
        <v>#DIV/0!</v>
      </c>
      <c r="B193" s="511"/>
      <c r="C193" s="511"/>
      <c r="D193" s="511"/>
      <c r="E193" s="511"/>
      <c r="F193" s="511"/>
      <c r="G193" s="501"/>
      <c r="H193" s="127" t="e">
        <f>ROUND((H173+H178+H184+H191)*2,1)/2</f>
        <v>#DIV/0!</v>
      </c>
    </row>
    <row r="194" spans="1:8">
      <c r="A194" s="50" t="s">
        <v>157</v>
      </c>
      <c r="B194" s="92"/>
      <c r="C194" s="92"/>
      <c r="D194" s="42"/>
      <c r="E194" s="42"/>
      <c r="F194" s="42"/>
      <c r="G194" s="93"/>
      <c r="H194" s="92"/>
    </row>
    <row r="195" spans="1:8">
      <c r="A195" s="48"/>
      <c r="B195" s="48"/>
      <c r="C195" s="48"/>
      <c r="D195" s="92"/>
      <c r="E195" s="92"/>
      <c r="F195" s="92"/>
      <c r="G195" s="93"/>
      <c r="H195" s="92"/>
    </row>
    <row r="196" spans="1:8">
      <c r="A196" s="88"/>
      <c r="B196" s="115" t="s">
        <v>158</v>
      </c>
      <c r="C196" s="88">
        <f>A155</f>
        <v>0</v>
      </c>
      <c r="D196" s="48"/>
      <c r="E196" s="48"/>
      <c r="F196" s="48"/>
      <c r="G196" s="49"/>
      <c r="H196" s="48"/>
    </row>
    <row r="197" spans="1:8">
      <c r="A197" s="88"/>
      <c r="B197" s="88"/>
      <c r="C197" s="88"/>
      <c r="D197" s="88"/>
      <c r="E197" s="88"/>
      <c r="F197" s="88"/>
      <c r="G197" s="88"/>
      <c r="H197" s="92"/>
    </row>
    <row r="198" spans="1:8">
      <c r="A198" s="5"/>
      <c r="B198" s="5"/>
      <c r="C198" s="92"/>
      <c r="D198" s="92"/>
      <c r="E198" s="92"/>
      <c r="F198" s="92"/>
      <c r="G198" s="93"/>
      <c r="H198" s="92"/>
    </row>
    <row r="199" spans="1:8">
      <c r="A199" s="88"/>
      <c r="B199" s="94"/>
      <c r="C199" s="92"/>
      <c r="D199" s="92"/>
      <c r="E199" s="92"/>
      <c r="F199" s="92"/>
      <c r="G199" s="88"/>
      <c r="H199" s="88"/>
    </row>
    <row r="200" spans="1:8">
      <c r="A200" s="88"/>
      <c r="B200" s="94"/>
      <c r="C200" s="92"/>
      <c r="D200" s="92"/>
      <c r="E200" s="92"/>
      <c r="F200" s="92"/>
      <c r="G200" s="88"/>
      <c r="H200" s="88"/>
    </row>
    <row r="201" spans="1:8">
      <c r="A201" s="88"/>
      <c r="B201" s="92"/>
      <c r="C201" s="92"/>
      <c r="D201" s="92"/>
      <c r="E201" s="92"/>
      <c r="F201" s="92"/>
      <c r="G201" s="88"/>
      <c r="H201" s="88"/>
    </row>
    <row r="202" spans="1:8">
      <c r="A202" s="92"/>
      <c r="B202" s="92"/>
      <c r="C202" s="92"/>
      <c r="D202" s="92"/>
      <c r="E202" s="92"/>
      <c r="F202" s="92"/>
      <c r="G202" s="93"/>
      <c r="H202" s="88"/>
    </row>
    <row r="203" spans="1:8">
      <c r="A203" s="92" t="str">
        <f>CONCATENATE("Alpgenossenschaft"," ",Übersicht!$C$4)</f>
        <v xml:space="preserve">Alpgenossenschaft </v>
      </c>
      <c r="B203" s="92"/>
      <c r="C203" s="92"/>
      <c r="D203" s="92"/>
      <c r="E203" s="92"/>
      <c r="F203" s="92"/>
      <c r="G203" s="93"/>
      <c r="H203" s="88"/>
    </row>
    <row r="204" spans="1:8">
      <c r="A204" s="95">
        <f>Übersicht!$C$5</f>
        <v>0</v>
      </c>
      <c r="B204" s="92"/>
      <c r="C204" s="92"/>
      <c r="D204" s="92"/>
      <c r="E204" s="92"/>
      <c r="F204" s="88"/>
      <c r="G204" s="94">
        <f>Übersicht!$B55</f>
        <v>0</v>
      </c>
      <c r="H204" s="88"/>
    </row>
    <row r="205" spans="1:8">
      <c r="A205" s="94">
        <f>Übersicht!$C$6</f>
        <v>0</v>
      </c>
      <c r="B205" s="92"/>
      <c r="C205" s="92"/>
      <c r="D205" s="92"/>
      <c r="E205" s="92"/>
      <c r="F205" s="88"/>
      <c r="G205" s="94">
        <f>Übersicht!$C55</f>
        <v>0</v>
      </c>
      <c r="H205" s="88"/>
    </row>
    <row r="206" spans="1:8">
      <c r="A206" s="94">
        <f>Übersicht!$C$7</f>
        <v>0</v>
      </c>
      <c r="B206" s="92"/>
      <c r="C206" s="92"/>
      <c r="D206" s="92"/>
      <c r="E206" s="92"/>
      <c r="F206" s="88"/>
      <c r="G206" s="94" t="str">
        <f>CONCATENATE(Übersicht!$D55," ",Übersicht!$E55)</f>
        <v xml:space="preserve"> </v>
      </c>
      <c r="H206" s="88"/>
    </row>
    <row r="207" spans="1:8">
      <c r="A207" s="92"/>
      <c r="B207" s="92"/>
      <c r="C207" s="92"/>
      <c r="D207" s="92"/>
      <c r="E207" s="92"/>
      <c r="F207" s="92"/>
      <c r="G207" s="93"/>
      <c r="H207" s="88"/>
    </row>
    <row r="208" spans="1:8">
      <c r="A208" s="92"/>
      <c r="B208" s="92"/>
      <c r="C208" s="92"/>
      <c r="D208" s="92"/>
      <c r="E208" s="92"/>
      <c r="F208" s="92"/>
      <c r="G208" s="93"/>
      <c r="H208" s="88"/>
    </row>
    <row r="209" spans="1:8">
      <c r="A209" s="92"/>
      <c r="B209" s="92"/>
      <c r="C209" s="92"/>
      <c r="D209" s="92"/>
      <c r="E209" s="92"/>
      <c r="F209" s="92"/>
      <c r="G209" s="93"/>
      <c r="H209" s="88"/>
    </row>
    <row r="210" spans="1:8">
      <c r="A210" s="92"/>
      <c r="B210" s="92"/>
      <c r="C210" s="92"/>
      <c r="D210" s="92"/>
      <c r="E210" s="92"/>
      <c r="F210" s="92"/>
      <c r="G210" s="93"/>
      <c r="H210" s="88"/>
    </row>
    <row r="211" spans="1:8" ht="15.75">
      <c r="A211" s="47" t="str">
        <f>CONCATENATE("Alprechnung"," ",Übersicht!$C$3)</f>
        <v xml:space="preserve">Alprechnung </v>
      </c>
      <c r="B211" s="47"/>
      <c r="C211" s="47"/>
      <c r="D211" s="47"/>
      <c r="E211" s="47"/>
      <c r="F211" s="47"/>
      <c r="G211" s="93"/>
      <c r="H211" s="88"/>
    </row>
    <row r="212" spans="1:8">
      <c r="A212" s="5">
        <f>Übersicht!$C$43</f>
        <v>0</v>
      </c>
      <c r="B212" s="5"/>
      <c r="C212" s="42"/>
      <c r="D212" s="42"/>
      <c r="E212" s="42"/>
      <c r="F212" s="42"/>
      <c r="G212" s="93"/>
      <c r="H212" s="88"/>
    </row>
    <row r="213" spans="1:8" ht="15.75" thickBot="1">
      <c r="A213" s="5"/>
      <c r="B213" s="5"/>
      <c r="C213" s="42"/>
      <c r="D213" s="42"/>
      <c r="E213" s="42"/>
      <c r="F213" s="42"/>
      <c r="G213" s="93"/>
      <c r="H213" s="88"/>
    </row>
    <row r="214" spans="1:8">
      <c r="A214" s="117" t="s">
        <v>61</v>
      </c>
      <c r="B214" s="3"/>
      <c r="C214" s="51"/>
      <c r="D214" s="51"/>
      <c r="E214" s="51"/>
      <c r="F214" s="51"/>
      <c r="G214" s="96"/>
      <c r="H214" s="97"/>
    </row>
    <row r="215" spans="1:8">
      <c r="A215" s="493" t="s">
        <v>42</v>
      </c>
      <c r="B215" s="494"/>
      <c r="C215" s="494"/>
      <c r="D215" s="494"/>
      <c r="E215" s="495"/>
      <c r="F215" s="81" t="s">
        <v>65</v>
      </c>
      <c r="G215" s="54" t="s">
        <v>66</v>
      </c>
      <c r="H215" s="98"/>
    </row>
    <row r="216" spans="1:8">
      <c r="A216" s="507" t="s">
        <v>162</v>
      </c>
      <c r="B216" s="508"/>
      <c r="C216" s="508"/>
      <c r="D216" s="508"/>
      <c r="E216" s="509"/>
      <c r="F216" s="110">
        <f>Übersicht!$G94</f>
        <v>0</v>
      </c>
      <c r="G216" s="99" t="str">
        <f>Übersicht!$G$50</f>
        <v>NST</v>
      </c>
      <c r="H216" s="98"/>
    </row>
    <row r="217" spans="1:8">
      <c r="A217" s="52"/>
      <c r="B217" s="5"/>
      <c r="C217" s="42"/>
      <c r="D217" s="42"/>
      <c r="E217" s="42"/>
      <c r="F217" s="42"/>
      <c r="G217" s="93"/>
      <c r="H217" s="98"/>
    </row>
    <row r="218" spans="1:8">
      <c r="A218" s="116" t="s">
        <v>154</v>
      </c>
      <c r="B218" s="5"/>
      <c r="C218" s="42"/>
      <c r="D218" s="42"/>
      <c r="E218" s="42"/>
      <c r="F218" s="42"/>
      <c r="G218" s="93"/>
      <c r="H218" s="98"/>
    </row>
    <row r="219" spans="1:8">
      <c r="A219" s="83" t="s">
        <v>42</v>
      </c>
      <c r="B219" s="87"/>
      <c r="C219" s="87"/>
      <c r="D219" s="87"/>
      <c r="E219" s="87"/>
      <c r="F219" s="84"/>
      <c r="G219" s="53" t="s">
        <v>62</v>
      </c>
      <c r="H219" s="57" t="s">
        <v>53</v>
      </c>
    </row>
    <row r="220" spans="1:8">
      <c r="A220" s="101" t="str">
        <f>Privat!$J$104</f>
        <v/>
      </c>
      <c r="B220" s="102"/>
      <c r="C220" s="102"/>
      <c r="D220" s="102"/>
      <c r="E220" s="102"/>
      <c r="F220" s="103"/>
      <c r="G220" s="104" t="e">
        <f>-1*Privat!$K$104/Übersicht!$G$71</f>
        <v>#DIV/0!</v>
      </c>
      <c r="H220" s="105" t="e">
        <f>F216*G220</f>
        <v>#DIV/0!</v>
      </c>
    </row>
    <row r="221" spans="1:8">
      <c r="A221" s="101" t="str">
        <f>Privat!$J$105</f>
        <v/>
      </c>
      <c r="B221" s="102"/>
      <c r="C221" s="102"/>
      <c r="D221" s="102"/>
      <c r="E221" s="102"/>
      <c r="F221" s="103"/>
      <c r="G221" s="104" t="e">
        <f>-1*Privat!$K$105/Übersicht!$G$71</f>
        <v>#DIV/0!</v>
      </c>
      <c r="H221" s="105" t="e">
        <f>F216*G221</f>
        <v>#DIV/0!</v>
      </c>
    </row>
    <row r="222" spans="1:8">
      <c r="A222" s="490" t="s">
        <v>10</v>
      </c>
      <c r="B222" s="491"/>
      <c r="C222" s="491"/>
      <c r="D222" s="491"/>
      <c r="E222" s="491"/>
      <c r="F222" s="491"/>
      <c r="G222" s="492"/>
      <c r="H222" s="85" t="e">
        <f>SUM(H220:H221)</f>
        <v>#DIV/0!</v>
      </c>
    </row>
    <row r="223" spans="1:8">
      <c r="A223" s="129"/>
      <c r="B223" s="121"/>
      <c r="C223" s="121"/>
      <c r="D223" s="121"/>
      <c r="E223" s="121"/>
      <c r="F223" s="121"/>
      <c r="G223" s="121"/>
      <c r="H223" s="130"/>
    </row>
    <row r="224" spans="1:8">
      <c r="A224" s="116" t="s">
        <v>155</v>
      </c>
      <c r="B224" s="5"/>
      <c r="C224" s="92"/>
      <c r="D224" s="92"/>
      <c r="E224" s="92"/>
      <c r="F224" s="92"/>
      <c r="G224" s="107"/>
      <c r="H224" s="108"/>
    </row>
    <row r="225" spans="1:8">
      <c r="A225" s="83" t="s">
        <v>42</v>
      </c>
      <c r="B225" s="87"/>
      <c r="C225" s="87"/>
      <c r="D225" s="87"/>
      <c r="E225" s="87"/>
      <c r="F225" s="84"/>
      <c r="G225" s="55" t="s">
        <v>62</v>
      </c>
      <c r="H225" s="57" t="s">
        <v>53</v>
      </c>
    </row>
    <row r="226" spans="1:8">
      <c r="A226" s="101" t="str">
        <f>IF(Hauptabrechnung!$S$7&lt;&gt;0,"Variable Sömmerungskosten","Fixe Sömmerungskosten")</f>
        <v>Fixe Sömmerungskosten</v>
      </c>
      <c r="B226" s="102"/>
      <c r="C226" s="102"/>
      <c r="D226" s="102"/>
      <c r="E226" s="102"/>
      <c r="F226" s="103"/>
      <c r="G226" s="104">
        <f>IF(Hauptabrechnung!$S$7&lt;&gt;0,Hauptabrechnung!$S$7,Übersicht!$C$48)</f>
        <v>10</v>
      </c>
      <c r="H226" s="105">
        <f>IF(G226&lt;&gt;0,G226*F216,"")</f>
        <v>0</v>
      </c>
    </row>
    <row r="227" spans="1:8">
      <c r="A227" s="490" t="s">
        <v>10</v>
      </c>
      <c r="B227" s="491"/>
      <c r="C227" s="491"/>
      <c r="D227" s="491"/>
      <c r="E227" s="491"/>
      <c r="F227" s="491"/>
      <c r="G227" s="492"/>
      <c r="H227" s="85">
        <f>SUM(H226:H226)</f>
        <v>0</v>
      </c>
    </row>
    <row r="228" spans="1:8">
      <c r="A228" s="129"/>
      <c r="B228" s="121"/>
      <c r="C228" s="121"/>
      <c r="D228" s="121"/>
      <c r="E228" s="121"/>
      <c r="F228" s="121"/>
      <c r="G228" s="121"/>
      <c r="H228" s="130"/>
    </row>
    <row r="229" spans="1:8">
      <c r="A229" s="116" t="s">
        <v>59</v>
      </c>
      <c r="B229" s="5"/>
      <c r="C229" s="92"/>
      <c r="D229" s="92"/>
      <c r="E229" s="92"/>
      <c r="F229" s="92"/>
      <c r="G229" s="92"/>
      <c r="H229" s="98"/>
    </row>
    <row r="230" spans="1:8">
      <c r="A230" s="83" t="s">
        <v>42</v>
      </c>
      <c r="B230" s="87"/>
      <c r="C230" s="87"/>
      <c r="D230" s="87"/>
      <c r="E230" s="87"/>
      <c r="F230" s="53" t="s">
        <v>64</v>
      </c>
      <c r="G230" s="53" t="s">
        <v>62</v>
      </c>
      <c r="H230" s="57" t="s">
        <v>53</v>
      </c>
    </row>
    <row r="231" spans="1:8">
      <c r="A231" s="101" t="s">
        <v>96</v>
      </c>
      <c r="B231" s="102"/>
      <c r="C231" s="102"/>
      <c r="D231" s="102"/>
      <c r="E231" s="102"/>
      <c r="F231" s="113">
        <f>IF(Gemeinwerk!$B$45=Gemeinwerk!$P$9,-1*Gemeinwerk!$D52,-1*Gemeinwerk!$E52)</f>
        <v>0</v>
      </c>
      <c r="G231" s="111">
        <f>Gemeinwerk!$B$44</f>
        <v>0</v>
      </c>
      <c r="H231" s="112">
        <f>G231*F231</f>
        <v>0</v>
      </c>
    </row>
    <row r="232" spans="1:8">
      <c r="A232" s="101" t="s">
        <v>22</v>
      </c>
      <c r="B232" s="102"/>
      <c r="C232" s="102"/>
      <c r="D232" s="102"/>
      <c r="E232" s="102"/>
      <c r="F232" s="89"/>
      <c r="G232" s="114"/>
      <c r="H232" s="112">
        <f>-1*Gemeinwerk!$F52</f>
        <v>0</v>
      </c>
    </row>
    <row r="233" spans="1:8">
      <c r="A233" s="490" t="s">
        <v>10</v>
      </c>
      <c r="B233" s="491"/>
      <c r="C233" s="491"/>
      <c r="D233" s="491"/>
      <c r="E233" s="491"/>
      <c r="F233" s="491"/>
      <c r="G233" s="492"/>
      <c r="H233" s="86">
        <f>SUM(H231:H232)</f>
        <v>0</v>
      </c>
    </row>
    <row r="234" spans="1:8">
      <c r="A234" s="129"/>
      <c r="B234" s="121"/>
      <c r="C234" s="121"/>
      <c r="D234" s="121"/>
      <c r="E234" s="121"/>
      <c r="F234" s="121"/>
      <c r="G234" s="121"/>
      <c r="H234" s="131"/>
    </row>
    <row r="235" spans="1:8">
      <c r="A235" s="116" t="s">
        <v>156</v>
      </c>
      <c r="B235" s="5"/>
      <c r="C235" s="42"/>
      <c r="D235" s="42"/>
      <c r="E235" s="42"/>
      <c r="F235" s="42"/>
      <c r="G235" s="93"/>
      <c r="H235" s="98"/>
    </row>
    <row r="236" spans="1:8">
      <c r="A236" s="493" t="s">
        <v>42</v>
      </c>
      <c r="B236" s="494"/>
      <c r="C236" s="494"/>
      <c r="D236" s="494"/>
      <c r="E236" s="494"/>
      <c r="F236" s="494"/>
      <c r="G236" s="495"/>
      <c r="H236" s="57" t="s">
        <v>53</v>
      </c>
    </row>
    <row r="237" spans="1:8">
      <c r="A237" s="496"/>
      <c r="B237" s="497"/>
      <c r="C237" s="497"/>
      <c r="D237" s="497"/>
      <c r="E237" s="497"/>
      <c r="F237" s="497"/>
      <c r="G237" s="498"/>
      <c r="H237" s="381"/>
    </row>
    <row r="238" spans="1:8">
      <c r="A238" s="496"/>
      <c r="B238" s="497"/>
      <c r="C238" s="497"/>
      <c r="D238" s="497"/>
      <c r="E238" s="497"/>
      <c r="F238" s="497"/>
      <c r="G238" s="498"/>
      <c r="H238" s="381"/>
    </row>
    <row r="239" spans="1:8">
      <c r="A239" s="374"/>
      <c r="B239" s="375"/>
      <c r="C239" s="375"/>
      <c r="D239" s="375"/>
      <c r="E239" s="376"/>
      <c r="F239" s="376"/>
      <c r="G239" s="377"/>
      <c r="H239" s="381"/>
    </row>
    <row r="240" spans="1:8">
      <c r="A240" s="118"/>
      <c r="B240" s="119"/>
      <c r="C240" s="119"/>
      <c r="D240" s="120" t="s">
        <v>160</v>
      </c>
      <c r="E240" s="499">
        <f>SUM(Privat!$Q$106:$Q$130)</f>
        <v>0</v>
      </c>
      <c r="F240" s="499"/>
      <c r="G240" s="79" t="s">
        <v>159</v>
      </c>
      <c r="H240" s="112">
        <f>SUM(H237:H239)</f>
        <v>0</v>
      </c>
    </row>
    <row r="241" spans="1:8">
      <c r="A241" s="52"/>
      <c r="B241" s="5"/>
      <c r="C241" s="42"/>
      <c r="D241" s="42"/>
      <c r="E241" s="42"/>
      <c r="F241" s="42"/>
      <c r="G241" s="49"/>
      <c r="H241" s="98"/>
    </row>
    <row r="242" spans="1:8" ht="15.75" thickBot="1">
      <c r="A242" s="510" t="e">
        <f>IF(H242&gt;0,"TOTAL ZU UNSEREN GUNSTEN", "TOTAL ZU IHREN GUNSTEN")</f>
        <v>#DIV/0!</v>
      </c>
      <c r="B242" s="511"/>
      <c r="C242" s="511"/>
      <c r="D242" s="511"/>
      <c r="E242" s="511"/>
      <c r="F242" s="511"/>
      <c r="G242" s="501"/>
      <c r="H242" s="127" t="e">
        <f>ROUND((H222+H227+H233+H240)*2,1)/2</f>
        <v>#DIV/0!</v>
      </c>
    </row>
    <row r="243" spans="1:8">
      <c r="A243" s="50" t="s">
        <v>157</v>
      </c>
      <c r="B243" s="92"/>
      <c r="C243" s="92"/>
      <c r="D243" s="42"/>
      <c r="E243" s="42"/>
      <c r="F243" s="42"/>
      <c r="G243" s="93"/>
      <c r="H243" s="92"/>
    </row>
    <row r="244" spans="1:8">
      <c r="A244" s="48"/>
      <c r="B244" s="48"/>
      <c r="C244" s="48"/>
      <c r="D244" s="92"/>
      <c r="E244" s="92"/>
      <c r="F244" s="92"/>
      <c r="G244" s="93"/>
      <c r="H244" s="92"/>
    </row>
    <row r="245" spans="1:8">
      <c r="A245" s="88"/>
      <c r="B245" s="115" t="s">
        <v>158</v>
      </c>
      <c r="C245" s="88">
        <f>A204</f>
        <v>0</v>
      </c>
      <c r="D245" s="48"/>
      <c r="E245" s="48"/>
      <c r="F245" s="48"/>
      <c r="G245" s="49"/>
      <c r="H245" s="48"/>
    </row>
    <row r="246" spans="1:8">
      <c r="A246" s="88"/>
      <c r="B246" s="88"/>
      <c r="C246" s="88"/>
      <c r="D246" s="88"/>
      <c r="E246" s="88"/>
      <c r="F246" s="88"/>
      <c r="G246" s="88"/>
      <c r="H246" s="92"/>
    </row>
    <row r="247" spans="1:8">
      <c r="A247" s="5"/>
      <c r="B247" s="5"/>
      <c r="C247" s="92"/>
      <c r="D247" s="92"/>
      <c r="E247" s="92"/>
      <c r="F247" s="92"/>
      <c r="G247" s="93"/>
      <c r="H247" s="92"/>
    </row>
    <row r="248" spans="1:8">
      <c r="A248" s="88"/>
      <c r="B248" s="94"/>
      <c r="C248" s="92"/>
      <c r="D248" s="92"/>
      <c r="E248" s="92"/>
      <c r="F248" s="92"/>
      <c r="G248" s="88"/>
      <c r="H248" s="88"/>
    </row>
    <row r="249" spans="1:8">
      <c r="A249" s="88"/>
      <c r="B249" s="94"/>
      <c r="C249" s="92"/>
      <c r="D249" s="92"/>
      <c r="E249" s="92"/>
      <c r="F249" s="92"/>
      <c r="G249" s="88"/>
      <c r="H249" s="88"/>
    </row>
    <row r="250" spans="1:8">
      <c r="A250" s="88"/>
      <c r="B250" s="92"/>
      <c r="C250" s="92"/>
      <c r="D250" s="92"/>
      <c r="E250" s="92"/>
      <c r="F250" s="92"/>
      <c r="G250" s="88"/>
      <c r="H250" s="88"/>
    </row>
    <row r="251" spans="1:8">
      <c r="A251" s="92"/>
      <c r="B251" s="92"/>
      <c r="C251" s="92"/>
      <c r="D251" s="92"/>
      <c r="E251" s="92"/>
      <c r="F251" s="92"/>
      <c r="G251" s="93"/>
      <c r="H251" s="88"/>
    </row>
    <row r="252" spans="1:8">
      <c r="A252" s="92" t="str">
        <f>CONCATENATE("Alpgenossenschaft"," ",Übersicht!$C$4)</f>
        <v xml:space="preserve">Alpgenossenschaft </v>
      </c>
      <c r="B252" s="92"/>
      <c r="C252" s="92"/>
      <c r="D252" s="92"/>
      <c r="E252" s="92"/>
      <c r="F252" s="92"/>
      <c r="G252" s="93"/>
      <c r="H252" s="88"/>
    </row>
    <row r="253" spans="1:8">
      <c r="A253" s="95">
        <f>Übersicht!$C$5</f>
        <v>0</v>
      </c>
      <c r="B253" s="92"/>
      <c r="C253" s="92"/>
      <c r="D253" s="92"/>
      <c r="E253" s="92"/>
      <c r="F253" s="88"/>
      <c r="G253" s="94">
        <f>Übersicht!$B56</f>
        <v>0</v>
      </c>
      <c r="H253" s="88"/>
    </row>
    <row r="254" spans="1:8">
      <c r="A254" s="94">
        <f>Übersicht!$C$6</f>
        <v>0</v>
      </c>
      <c r="B254" s="92"/>
      <c r="C254" s="92"/>
      <c r="D254" s="92"/>
      <c r="E254" s="92"/>
      <c r="F254" s="88"/>
      <c r="G254" s="94">
        <f>Übersicht!$C56</f>
        <v>0</v>
      </c>
      <c r="H254" s="88"/>
    </row>
    <row r="255" spans="1:8">
      <c r="A255" s="94">
        <f>Übersicht!$C$7</f>
        <v>0</v>
      </c>
      <c r="B255" s="92"/>
      <c r="C255" s="92"/>
      <c r="D255" s="92"/>
      <c r="E255" s="92"/>
      <c r="F255" s="88"/>
      <c r="G255" s="94" t="str">
        <f>CONCATENATE(Übersicht!$D56," ",Übersicht!$E56)</f>
        <v xml:space="preserve"> </v>
      </c>
      <c r="H255" s="88"/>
    </row>
    <row r="256" spans="1:8">
      <c r="A256" s="92"/>
      <c r="B256" s="92"/>
      <c r="C256" s="92"/>
      <c r="D256" s="92"/>
      <c r="E256" s="92"/>
      <c r="F256" s="92"/>
      <c r="G256" s="93"/>
      <c r="H256" s="88"/>
    </row>
    <row r="257" spans="1:8">
      <c r="A257" s="92"/>
      <c r="B257" s="92"/>
      <c r="C257" s="92"/>
      <c r="D257" s="92"/>
      <c r="E257" s="92"/>
      <c r="F257" s="92"/>
      <c r="G257" s="93"/>
      <c r="H257" s="88"/>
    </row>
    <row r="258" spans="1:8">
      <c r="A258" s="92"/>
      <c r="B258" s="92"/>
      <c r="C258" s="92"/>
      <c r="D258" s="92"/>
      <c r="E258" s="92"/>
      <c r="F258" s="92"/>
      <c r="G258" s="93"/>
      <c r="H258" s="88"/>
    </row>
    <row r="259" spans="1:8">
      <c r="A259" s="92"/>
      <c r="B259" s="92"/>
      <c r="C259" s="92"/>
      <c r="D259" s="92"/>
      <c r="E259" s="92"/>
      <c r="F259" s="92"/>
      <c r="G259" s="93"/>
      <c r="H259" s="88"/>
    </row>
    <row r="260" spans="1:8" ht="15.75">
      <c r="A260" s="47" t="str">
        <f>CONCATENATE("Alprechnung"," ",Übersicht!$C$3)</f>
        <v xml:space="preserve">Alprechnung </v>
      </c>
      <c r="B260" s="47"/>
      <c r="C260" s="47"/>
      <c r="D260" s="47"/>
      <c r="E260" s="47"/>
      <c r="F260" s="47"/>
      <c r="G260" s="93"/>
      <c r="H260" s="88"/>
    </row>
    <row r="261" spans="1:8">
      <c r="A261" s="5">
        <f>Übersicht!$C$43</f>
        <v>0</v>
      </c>
      <c r="B261" s="5"/>
      <c r="C261" s="42"/>
      <c r="D261" s="42"/>
      <c r="E261" s="42"/>
      <c r="F261" s="42"/>
      <c r="G261" s="93"/>
      <c r="H261" s="88"/>
    </row>
    <row r="262" spans="1:8" ht="15.75" thickBot="1">
      <c r="A262" s="5"/>
      <c r="B262" s="5"/>
      <c r="C262" s="42"/>
      <c r="D262" s="42"/>
      <c r="E262" s="42"/>
      <c r="F262" s="42"/>
      <c r="G262" s="93"/>
      <c r="H262" s="88"/>
    </row>
    <row r="263" spans="1:8">
      <c r="A263" s="117" t="s">
        <v>61</v>
      </c>
      <c r="B263" s="3"/>
      <c r="C263" s="51"/>
      <c r="D263" s="51"/>
      <c r="E263" s="51"/>
      <c r="F263" s="51"/>
      <c r="G263" s="96"/>
      <c r="H263" s="97"/>
    </row>
    <row r="264" spans="1:8">
      <c r="A264" s="493" t="s">
        <v>42</v>
      </c>
      <c r="B264" s="494"/>
      <c r="C264" s="494"/>
      <c r="D264" s="494"/>
      <c r="E264" s="495"/>
      <c r="F264" s="81" t="s">
        <v>65</v>
      </c>
      <c r="G264" s="54" t="s">
        <v>66</v>
      </c>
      <c r="H264" s="98"/>
    </row>
    <row r="265" spans="1:8">
      <c r="A265" s="507" t="s">
        <v>162</v>
      </c>
      <c r="B265" s="508"/>
      <c r="C265" s="508"/>
      <c r="D265" s="508"/>
      <c r="E265" s="509"/>
      <c r="F265" s="110">
        <f>Übersicht!$G95</f>
        <v>0</v>
      </c>
      <c r="G265" s="99" t="str">
        <f>Übersicht!$G$50</f>
        <v>NST</v>
      </c>
      <c r="H265" s="98"/>
    </row>
    <row r="266" spans="1:8">
      <c r="A266" s="52"/>
      <c r="B266" s="5"/>
      <c r="C266" s="42"/>
      <c r="D266" s="42"/>
      <c r="E266" s="42"/>
      <c r="F266" s="42"/>
      <c r="G266" s="93"/>
      <c r="H266" s="98"/>
    </row>
    <row r="267" spans="1:8">
      <c r="A267" s="116" t="s">
        <v>154</v>
      </c>
      <c r="B267" s="5"/>
      <c r="C267" s="42"/>
      <c r="D267" s="42"/>
      <c r="E267" s="42"/>
      <c r="F267" s="42"/>
      <c r="G267" s="93"/>
      <c r="H267" s="98"/>
    </row>
    <row r="268" spans="1:8">
      <c r="A268" s="83" t="s">
        <v>42</v>
      </c>
      <c r="B268" s="87"/>
      <c r="C268" s="87"/>
      <c r="D268" s="87"/>
      <c r="E268" s="87"/>
      <c r="F268" s="84"/>
      <c r="G268" s="53" t="s">
        <v>62</v>
      </c>
      <c r="H268" s="57" t="s">
        <v>53</v>
      </c>
    </row>
    <row r="269" spans="1:8">
      <c r="A269" s="101" t="str">
        <f>Privat!$J$104</f>
        <v/>
      </c>
      <c r="B269" s="102"/>
      <c r="C269" s="102"/>
      <c r="D269" s="102"/>
      <c r="E269" s="102"/>
      <c r="F269" s="103"/>
      <c r="G269" s="104" t="e">
        <f>-1*Privat!$K$104/Übersicht!$G$71</f>
        <v>#DIV/0!</v>
      </c>
      <c r="H269" s="105" t="e">
        <f>F265*G269</f>
        <v>#DIV/0!</v>
      </c>
    </row>
    <row r="270" spans="1:8">
      <c r="A270" s="101" t="str">
        <f>Privat!$J$105</f>
        <v/>
      </c>
      <c r="B270" s="102"/>
      <c r="C270" s="102"/>
      <c r="D270" s="102"/>
      <c r="E270" s="102"/>
      <c r="F270" s="103"/>
      <c r="G270" s="104" t="e">
        <f>-1*Privat!$K$105/Übersicht!$G$71</f>
        <v>#DIV/0!</v>
      </c>
      <c r="H270" s="105" t="e">
        <f>F265*G270</f>
        <v>#DIV/0!</v>
      </c>
    </row>
    <row r="271" spans="1:8">
      <c r="A271" s="490" t="s">
        <v>10</v>
      </c>
      <c r="B271" s="491"/>
      <c r="C271" s="491"/>
      <c r="D271" s="491"/>
      <c r="E271" s="491"/>
      <c r="F271" s="491"/>
      <c r="G271" s="492"/>
      <c r="H271" s="85" t="e">
        <f>SUM(H269:H270)</f>
        <v>#DIV/0!</v>
      </c>
    </row>
    <row r="272" spans="1:8">
      <c r="A272" s="129"/>
      <c r="B272" s="121"/>
      <c r="C272" s="121"/>
      <c r="D272" s="121"/>
      <c r="E272" s="121"/>
      <c r="F272" s="121"/>
      <c r="G272" s="121"/>
      <c r="H272" s="130"/>
    </row>
    <row r="273" spans="1:8">
      <c r="A273" s="116" t="s">
        <v>155</v>
      </c>
      <c r="B273" s="5"/>
      <c r="C273" s="92"/>
      <c r="D273" s="92"/>
      <c r="E273" s="92"/>
      <c r="F273" s="92"/>
      <c r="G273" s="107"/>
      <c r="H273" s="108"/>
    </row>
    <row r="274" spans="1:8">
      <c r="A274" s="83" t="s">
        <v>42</v>
      </c>
      <c r="B274" s="87"/>
      <c r="C274" s="87"/>
      <c r="D274" s="87"/>
      <c r="E274" s="87"/>
      <c r="F274" s="84"/>
      <c r="G274" s="55" t="s">
        <v>62</v>
      </c>
      <c r="H274" s="57" t="s">
        <v>53</v>
      </c>
    </row>
    <row r="275" spans="1:8">
      <c r="A275" s="101" t="str">
        <f>IF(Hauptabrechnung!$S$7&lt;&gt;0,"Variable Sömmerungskosten","Fixe Sömmerungskosten")</f>
        <v>Fixe Sömmerungskosten</v>
      </c>
      <c r="B275" s="102"/>
      <c r="C275" s="102"/>
      <c r="D275" s="102"/>
      <c r="E275" s="102"/>
      <c r="F275" s="103"/>
      <c r="G275" s="104">
        <f>IF(Hauptabrechnung!$S$7&lt;&gt;0,Hauptabrechnung!$S$7,Übersicht!$C$48)</f>
        <v>10</v>
      </c>
      <c r="H275" s="105">
        <f>IF(G275&lt;&gt;0,G275*F265,"")</f>
        <v>0</v>
      </c>
    </row>
    <row r="276" spans="1:8">
      <c r="A276" s="490" t="s">
        <v>10</v>
      </c>
      <c r="B276" s="491"/>
      <c r="C276" s="491"/>
      <c r="D276" s="491"/>
      <c r="E276" s="491"/>
      <c r="F276" s="491"/>
      <c r="G276" s="492"/>
      <c r="H276" s="85">
        <f>SUM(H275:H275)</f>
        <v>0</v>
      </c>
    </row>
    <row r="277" spans="1:8">
      <c r="A277" s="129"/>
      <c r="B277" s="121"/>
      <c r="C277" s="121"/>
      <c r="D277" s="121"/>
      <c r="E277" s="121"/>
      <c r="F277" s="121"/>
      <c r="G277" s="121"/>
      <c r="H277" s="130"/>
    </row>
    <row r="278" spans="1:8">
      <c r="A278" s="116" t="s">
        <v>59</v>
      </c>
      <c r="B278" s="5"/>
      <c r="C278" s="92"/>
      <c r="D278" s="92"/>
      <c r="E278" s="92"/>
      <c r="F278" s="92"/>
      <c r="G278" s="92"/>
      <c r="H278" s="98"/>
    </row>
    <row r="279" spans="1:8">
      <c r="A279" s="83" t="s">
        <v>42</v>
      </c>
      <c r="B279" s="87"/>
      <c r="C279" s="87"/>
      <c r="D279" s="87"/>
      <c r="E279" s="87"/>
      <c r="F279" s="53" t="s">
        <v>64</v>
      </c>
      <c r="G279" s="53" t="s">
        <v>62</v>
      </c>
      <c r="H279" s="57" t="s">
        <v>53</v>
      </c>
    </row>
    <row r="280" spans="1:8">
      <c r="A280" s="101" t="s">
        <v>96</v>
      </c>
      <c r="B280" s="102"/>
      <c r="C280" s="102"/>
      <c r="D280" s="102"/>
      <c r="E280" s="102"/>
      <c r="F280" s="113">
        <f>IF(Gemeinwerk!$B$45=Gemeinwerk!$P$9,-1*Gemeinwerk!$D53,-1*Gemeinwerk!$E53)</f>
        <v>0</v>
      </c>
      <c r="G280" s="111">
        <f>Gemeinwerk!$B$44</f>
        <v>0</v>
      </c>
      <c r="H280" s="112">
        <f>G280*F280</f>
        <v>0</v>
      </c>
    </row>
    <row r="281" spans="1:8">
      <c r="A281" s="101" t="s">
        <v>22</v>
      </c>
      <c r="B281" s="102"/>
      <c r="C281" s="102"/>
      <c r="D281" s="102"/>
      <c r="E281" s="102"/>
      <c r="F281" s="89"/>
      <c r="G281" s="114"/>
      <c r="H281" s="112">
        <f>-1*Gemeinwerk!$F53</f>
        <v>0</v>
      </c>
    </row>
    <row r="282" spans="1:8">
      <c r="A282" s="490" t="s">
        <v>10</v>
      </c>
      <c r="B282" s="491"/>
      <c r="C282" s="491"/>
      <c r="D282" s="491"/>
      <c r="E282" s="491"/>
      <c r="F282" s="491"/>
      <c r="G282" s="492"/>
      <c r="H282" s="86">
        <f>SUM(H280:H281)</f>
        <v>0</v>
      </c>
    </row>
    <row r="283" spans="1:8">
      <c r="A283" s="129"/>
      <c r="B283" s="121"/>
      <c r="C283" s="121"/>
      <c r="D283" s="121"/>
      <c r="E283" s="121"/>
      <c r="F283" s="121"/>
      <c r="G283" s="121"/>
      <c r="H283" s="131"/>
    </row>
    <row r="284" spans="1:8">
      <c r="A284" s="116" t="s">
        <v>156</v>
      </c>
      <c r="B284" s="5"/>
      <c r="C284" s="42"/>
      <c r="D284" s="42"/>
      <c r="E284" s="42"/>
      <c r="F284" s="42"/>
      <c r="G284" s="93"/>
      <c r="H284" s="98"/>
    </row>
    <row r="285" spans="1:8">
      <c r="A285" s="493" t="s">
        <v>42</v>
      </c>
      <c r="B285" s="494"/>
      <c r="C285" s="494"/>
      <c r="D285" s="494"/>
      <c r="E285" s="494"/>
      <c r="F285" s="494"/>
      <c r="G285" s="495"/>
      <c r="H285" s="57" t="s">
        <v>53</v>
      </c>
    </row>
    <row r="286" spans="1:8">
      <c r="A286" s="496"/>
      <c r="B286" s="497"/>
      <c r="C286" s="497"/>
      <c r="D286" s="497"/>
      <c r="E286" s="497"/>
      <c r="F286" s="497"/>
      <c r="G286" s="498"/>
      <c r="H286" s="381"/>
    </row>
    <row r="287" spans="1:8">
      <c r="A287" s="496"/>
      <c r="B287" s="497"/>
      <c r="C287" s="497"/>
      <c r="D287" s="497"/>
      <c r="E287" s="497"/>
      <c r="F287" s="497"/>
      <c r="G287" s="498"/>
      <c r="H287" s="381"/>
    </row>
    <row r="288" spans="1:8">
      <c r="A288" s="374"/>
      <c r="B288" s="375"/>
      <c r="C288" s="375"/>
      <c r="D288" s="375"/>
      <c r="E288" s="376"/>
      <c r="F288" s="376"/>
      <c r="G288" s="377"/>
      <c r="H288" s="381"/>
    </row>
    <row r="289" spans="1:8">
      <c r="A289" s="118"/>
      <c r="B289" s="119"/>
      <c r="C289" s="119"/>
      <c r="D289" s="120" t="s">
        <v>160</v>
      </c>
      <c r="E289" s="499">
        <f>SUM(Privat!$R$106:$R$130)</f>
        <v>0</v>
      </c>
      <c r="F289" s="499"/>
      <c r="G289" s="79" t="s">
        <v>159</v>
      </c>
      <c r="H289" s="112">
        <f>SUM(H286:H288)</f>
        <v>0</v>
      </c>
    </row>
    <row r="290" spans="1:8">
      <c r="A290" s="52"/>
      <c r="B290" s="5"/>
      <c r="C290" s="42"/>
      <c r="D290" s="42"/>
      <c r="E290" s="42"/>
      <c r="F290" s="42"/>
      <c r="G290" s="49"/>
      <c r="H290" s="98"/>
    </row>
    <row r="291" spans="1:8" ht="15.75" thickBot="1">
      <c r="A291" s="510" t="e">
        <f>IF(H291&gt;0,"TOTAL ZU UNSEREN GUNSTEN", "TOTAL ZU IHREN GUNSTEN")</f>
        <v>#DIV/0!</v>
      </c>
      <c r="B291" s="511"/>
      <c r="C291" s="511"/>
      <c r="D291" s="511"/>
      <c r="E291" s="511"/>
      <c r="F291" s="511"/>
      <c r="G291" s="501"/>
      <c r="H291" s="127" t="e">
        <f>ROUND((H271+H276+H282+H289)*2,1)/2</f>
        <v>#DIV/0!</v>
      </c>
    </row>
    <row r="292" spans="1:8">
      <c r="A292" s="50" t="s">
        <v>157</v>
      </c>
      <c r="B292" s="92"/>
      <c r="C292" s="92"/>
      <c r="D292" s="42"/>
      <c r="E292" s="42"/>
      <c r="F292" s="42"/>
      <c r="G292" s="93"/>
      <c r="H292" s="92"/>
    </row>
    <row r="293" spans="1:8">
      <c r="A293" s="48"/>
      <c r="B293" s="48"/>
      <c r="C293" s="48"/>
      <c r="D293" s="92"/>
      <c r="E293" s="92"/>
      <c r="F293" s="92"/>
      <c r="G293" s="93"/>
      <c r="H293" s="92"/>
    </row>
    <row r="294" spans="1:8">
      <c r="A294" s="88"/>
      <c r="B294" s="115" t="s">
        <v>158</v>
      </c>
      <c r="C294" s="88">
        <f>A253</f>
        <v>0</v>
      </c>
      <c r="D294" s="48"/>
      <c r="E294" s="48"/>
      <c r="F294" s="48"/>
      <c r="G294" s="49"/>
      <c r="H294" s="48"/>
    </row>
    <row r="295" spans="1:8">
      <c r="A295" s="88"/>
      <c r="B295" s="88"/>
      <c r="C295" s="88"/>
      <c r="D295" s="88"/>
      <c r="E295" s="88"/>
      <c r="F295" s="88"/>
      <c r="G295" s="88"/>
      <c r="H295" s="92"/>
    </row>
    <row r="296" spans="1:8">
      <c r="A296" s="5"/>
      <c r="B296" s="5"/>
      <c r="C296" s="92"/>
      <c r="D296" s="92"/>
      <c r="E296" s="92"/>
      <c r="F296" s="92"/>
      <c r="G296" s="93"/>
      <c r="H296" s="92"/>
    </row>
    <row r="297" spans="1:8">
      <c r="A297" s="88"/>
      <c r="B297" s="94"/>
      <c r="C297" s="92"/>
      <c r="D297" s="92"/>
      <c r="E297" s="92"/>
      <c r="F297" s="92"/>
      <c r="G297" s="88"/>
      <c r="H297" s="88"/>
    </row>
    <row r="298" spans="1:8">
      <c r="A298" s="88"/>
      <c r="B298" s="94"/>
      <c r="C298" s="92"/>
      <c r="D298" s="92"/>
      <c r="E298" s="92"/>
      <c r="F298" s="92"/>
      <c r="G298" s="88"/>
      <c r="H298" s="88"/>
    </row>
    <row r="299" spans="1:8">
      <c r="A299" s="88"/>
      <c r="B299" s="92"/>
      <c r="C299" s="92"/>
      <c r="D299" s="92"/>
      <c r="E299" s="92"/>
      <c r="F299" s="92"/>
      <c r="G299" s="88"/>
      <c r="H299" s="88"/>
    </row>
    <row r="300" spans="1:8">
      <c r="A300" s="92"/>
      <c r="B300" s="92"/>
      <c r="C300" s="92"/>
      <c r="D300" s="92"/>
      <c r="E300" s="92"/>
      <c r="F300" s="92"/>
      <c r="G300" s="93"/>
      <c r="H300" s="88"/>
    </row>
    <row r="301" spans="1:8">
      <c r="A301" s="92" t="str">
        <f>CONCATENATE("Alpgenossenschaft"," ",Übersicht!$C$4)</f>
        <v xml:space="preserve">Alpgenossenschaft </v>
      </c>
      <c r="B301" s="92"/>
      <c r="C301" s="92"/>
      <c r="D301" s="92"/>
      <c r="E301" s="92"/>
      <c r="F301" s="92"/>
      <c r="G301" s="93"/>
      <c r="H301" s="88"/>
    </row>
    <row r="302" spans="1:8">
      <c r="A302" s="95">
        <f>Übersicht!$C$5</f>
        <v>0</v>
      </c>
      <c r="B302" s="92"/>
      <c r="C302" s="92"/>
      <c r="D302" s="92"/>
      <c r="E302" s="92"/>
      <c r="F302" s="88"/>
      <c r="G302" s="94">
        <f>Übersicht!$B57</f>
        <v>0</v>
      </c>
      <c r="H302" s="88"/>
    </row>
    <row r="303" spans="1:8">
      <c r="A303" s="94">
        <f>Übersicht!$C$6</f>
        <v>0</v>
      </c>
      <c r="B303" s="92"/>
      <c r="C303" s="92"/>
      <c r="D303" s="92"/>
      <c r="E303" s="92"/>
      <c r="F303" s="88"/>
      <c r="G303" s="94">
        <f>Übersicht!$C57</f>
        <v>0</v>
      </c>
      <c r="H303" s="88"/>
    </row>
    <row r="304" spans="1:8">
      <c r="A304" s="94">
        <f>Übersicht!$C$7</f>
        <v>0</v>
      </c>
      <c r="B304" s="92"/>
      <c r="C304" s="92"/>
      <c r="D304" s="92"/>
      <c r="E304" s="92"/>
      <c r="F304" s="88"/>
      <c r="G304" s="94" t="str">
        <f>CONCATENATE(Übersicht!$D57," ",Übersicht!$E57)</f>
        <v xml:space="preserve"> </v>
      </c>
      <c r="H304" s="88"/>
    </row>
    <row r="305" spans="1:8">
      <c r="A305" s="92"/>
      <c r="B305" s="92"/>
      <c r="C305" s="92"/>
      <c r="D305" s="92"/>
      <c r="E305" s="92"/>
      <c r="F305" s="92"/>
      <c r="G305" s="93"/>
      <c r="H305" s="88"/>
    </row>
    <row r="306" spans="1:8">
      <c r="A306" s="92"/>
      <c r="B306" s="92"/>
      <c r="C306" s="92"/>
      <c r="D306" s="92"/>
      <c r="E306" s="92"/>
      <c r="F306" s="92"/>
      <c r="G306" s="93"/>
      <c r="H306" s="88"/>
    </row>
    <row r="307" spans="1:8">
      <c r="A307" s="92"/>
      <c r="B307" s="92"/>
      <c r="C307" s="92"/>
      <c r="D307" s="92"/>
      <c r="E307" s="92"/>
      <c r="F307" s="92"/>
      <c r="G307" s="93"/>
      <c r="H307" s="88"/>
    </row>
    <row r="308" spans="1:8">
      <c r="A308" s="92"/>
      <c r="B308" s="92"/>
      <c r="C308" s="92"/>
      <c r="D308" s="92"/>
      <c r="E308" s="92"/>
      <c r="F308" s="92"/>
      <c r="G308" s="93"/>
      <c r="H308" s="88"/>
    </row>
    <row r="309" spans="1:8" ht="15.75">
      <c r="A309" s="47" t="str">
        <f>CONCATENATE("Alprechnung"," ",Übersicht!$C$3)</f>
        <v xml:space="preserve">Alprechnung </v>
      </c>
      <c r="B309" s="47"/>
      <c r="C309" s="47"/>
      <c r="D309" s="47"/>
      <c r="E309" s="47"/>
      <c r="F309" s="47"/>
      <c r="G309" s="93"/>
      <c r="H309" s="88"/>
    </row>
    <row r="310" spans="1:8">
      <c r="A310" s="5">
        <f>Übersicht!$C$43</f>
        <v>0</v>
      </c>
      <c r="B310" s="5"/>
      <c r="C310" s="42"/>
      <c r="D310" s="42"/>
      <c r="E310" s="42"/>
      <c r="F310" s="42"/>
      <c r="G310" s="93"/>
      <c r="H310" s="88"/>
    </row>
    <row r="311" spans="1:8" ht="15.75" thickBot="1">
      <c r="A311" s="5"/>
      <c r="B311" s="5"/>
      <c r="C311" s="42"/>
      <c r="D311" s="42"/>
      <c r="E311" s="42"/>
      <c r="F311" s="42"/>
      <c r="G311" s="93"/>
      <c r="H311" s="88"/>
    </row>
    <row r="312" spans="1:8">
      <c r="A312" s="117" t="s">
        <v>61</v>
      </c>
      <c r="B312" s="3"/>
      <c r="C312" s="51"/>
      <c r="D312" s="51"/>
      <c r="E312" s="51"/>
      <c r="F312" s="51"/>
      <c r="G312" s="96"/>
      <c r="H312" s="97"/>
    </row>
    <row r="313" spans="1:8">
      <c r="A313" s="493" t="s">
        <v>42</v>
      </c>
      <c r="B313" s="494"/>
      <c r="C313" s="494"/>
      <c r="D313" s="494"/>
      <c r="E313" s="495"/>
      <c r="F313" s="81" t="s">
        <v>65</v>
      </c>
      <c r="G313" s="54" t="s">
        <v>66</v>
      </c>
      <c r="H313" s="98"/>
    </row>
    <row r="314" spans="1:8">
      <c r="A314" s="507" t="s">
        <v>162</v>
      </c>
      <c r="B314" s="508"/>
      <c r="C314" s="508"/>
      <c r="D314" s="508"/>
      <c r="E314" s="509"/>
      <c r="F314" s="110">
        <f>Übersicht!$G96</f>
        <v>0</v>
      </c>
      <c r="G314" s="99" t="str">
        <f>Übersicht!$G$50</f>
        <v>NST</v>
      </c>
      <c r="H314" s="98"/>
    </row>
    <row r="315" spans="1:8">
      <c r="A315" s="52"/>
      <c r="B315" s="5"/>
      <c r="C315" s="42"/>
      <c r="D315" s="42"/>
      <c r="E315" s="42"/>
      <c r="F315" s="42"/>
      <c r="G315" s="93"/>
      <c r="H315" s="98"/>
    </row>
    <row r="316" spans="1:8">
      <c r="A316" s="116" t="s">
        <v>154</v>
      </c>
      <c r="B316" s="5"/>
      <c r="C316" s="42"/>
      <c r="D316" s="42"/>
      <c r="E316" s="42"/>
      <c r="F316" s="42"/>
      <c r="G316" s="93"/>
      <c r="H316" s="98"/>
    </row>
    <row r="317" spans="1:8">
      <c r="A317" s="83" t="s">
        <v>42</v>
      </c>
      <c r="B317" s="87"/>
      <c r="C317" s="87"/>
      <c r="D317" s="87"/>
      <c r="E317" s="87"/>
      <c r="F317" s="84"/>
      <c r="G317" s="53" t="s">
        <v>62</v>
      </c>
      <c r="H317" s="57" t="s">
        <v>53</v>
      </c>
    </row>
    <row r="318" spans="1:8">
      <c r="A318" s="101" t="str">
        <f>Privat!$J$104</f>
        <v/>
      </c>
      <c r="B318" s="102"/>
      <c r="C318" s="102"/>
      <c r="D318" s="102"/>
      <c r="E318" s="102"/>
      <c r="F318" s="103"/>
      <c r="G318" s="104" t="e">
        <f>-1*Privat!$K$104/Übersicht!$G$71</f>
        <v>#DIV/0!</v>
      </c>
      <c r="H318" s="105" t="e">
        <f>F314*G318</f>
        <v>#DIV/0!</v>
      </c>
    </row>
    <row r="319" spans="1:8">
      <c r="A319" s="101" t="str">
        <f>Privat!$J$105</f>
        <v/>
      </c>
      <c r="B319" s="102"/>
      <c r="C319" s="102"/>
      <c r="D319" s="102"/>
      <c r="E319" s="102"/>
      <c r="F319" s="103"/>
      <c r="G319" s="104" t="e">
        <f>-1*Privat!$K$105/Übersicht!$G$71</f>
        <v>#DIV/0!</v>
      </c>
      <c r="H319" s="105" t="e">
        <f>F314*G319</f>
        <v>#DIV/0!</v>
      </c>
    </row>
    <row r="320" spans="1:8">
      <c r="A320" s="490" t="s">
        <v>10</v>
      </c>
      <c r="B320" s="491"/>
      <c r="C320" s="491"/>
      <c r="D320" s="491"/>
      <c r="E320" s="491"/>
      <c r="F320" s="491"/>
      <c r="G320" s="492"/>
      <c r="H320" s="85" t="e">
        <f>SUM(H318:H319)</f>
        <v>#DIV/0!</v>
      </c>
    </row>
    <row r="321" spans="1:8">
      <c r="A321" s="129"/>
      <c r="B321" s="121"/>
      <c r="C321" s="121"/>
      <c r="D321" s="121"/>
      <c r="E321" s="121"/>
      <c r="F321" s="121"/>
      <c r="G321" s="121"/>
      <c r="H321" s="130"/>
    </row>
    <row r="322" spans="1:8">
      <c r="A322" s="116" t="s">
        <v>155</v>
      </c>
      <c r="B322" s="5"/>
      <c r="C322" s="92"/>
      <c r="D322" s="92"/>
      <c r="E322" s="92"/>
      <c r="F322" s="92"/>
      <c r="G322" s="107"/>
      <c r="H322" s="108"/>
    </row>
    <row r="323" spans="1:8">
      <c r="A323" s="83" t="s">
        <v>42</v>
      </c>
      <c r="B323" s="87"/>
      <c r="C323" s="87"/>
      <c r="D323" s="87"/>
      <c r="E323" s="87"/>
      <c r="F323" s="84"/>
      <c r="G323" s="55" t="s">
        <v>62</v>
      </c>
      <c r="H323" s="57" t="s">
        <v>53</v>
      </c>
    </row>
    <row r="324" spans="1:8">
      <c r="A324" s="101" t="str">
        <f>IF(Hauptabrechnung!$S$7&lt;&gt;0,"Variable Sömmerungskosten","Fixe Sömmerungskosten")</f>
        <v>Fixe Sömmerungskosten</v>
      </c>
      <c r="B324" s="102"/>
      <c r="C324" s="102"/>
      <c r="D324" s="102"/>
      <c r="E324" s="102"/>
      <c r="F324" s="103"/>
      <c r="G324" s="104">
        <f>IF(Hauptabrechnung!$S$7&lt;&gt;0,Hauptabrechnung!$S$7,Übersicht!$C$48)</f>
        <v>10</v>
      </c>
      <c r="H324" s="105">
        <f>IF(G324&lt;&gt;0,G324*F314,"")</f>
        <v>0</v>
      </c>
    </row>
    <row r="325" spans="1:8">
      <c r="A325" s="490" t="s">
        <v>10</v>
      </c>
      <c r="B325" s="491"/>
      <c r="C325" s="491"/>
      <c r="D325" s="491"/>
      <c r="E325" s="491"/>
      <c r="F325" s="491"/>
      <c r="G325" s="492"/>
      <c r="H325" s="85">
        <f>SUM(H324:H324)</f>
        <v>0</v>
      </c>
    </row>
    <row r="326" spans="1:8">
      <c r="A326" s="129"/>
      <c r="B326" s="121"/>
      <c r="C326" s="121"/>
      <c r="D326" s="121"/>
      <c r="E326" s="121"/>
      <c r="F326" s="121"/>
      <c r="G326" s="121"/>
      <c r="H326" s="130"/>
    </row>
    <row r="327" spans="1:8">
      <c r="A327" s="116" t="s">
        <v>59</v>
      </c>
      <c r="B327" s="5"/>
      <c r="C327" s="92"/>
      <c r="D327" s="92"/>
      <c r="E327" s="92"/>
      <c r="F327" s="92"/>
      <c r="G327" s="92"/>
      <c r="H327" s="98"/>
    </row>
    <row r="328" spans="1:8">
      <c r="A328" s="83" t="s">
        <v>42</v>
      </c>
      <c r="B328" s="87"/>
      <c r="C328" s="87"/>
      <c r="D328" s="87"/>
      <c r="E328" s="87"/>
      <c r="F328" s="53" t="s">
        <v>64</v>
      </c>
      <c r="G328" s="53" t="s">
        <v>62</v>
      </c>
      <c r="H328" s="57" t="s">
        <v>53</v>
      </c>
    </row>
    <row r="329" spans="1:8">
      <c r="A329" s="101" t="s">
        <v>96</v>
      </c>
      <c r="B329" s="102"/>
      <c r="C329" s="102"/>
      <c r="D329" s="102"/>
      <c r="E329" s="102"/>
      <c r="F329" s="113">
        <f>IF(Gemeinwerk!$B$45=Gemeinwerk!$P$9,-1*Gemeinwerk!$D54,-1*Gemeinwerk!$E54)</f>
        <v>0</v>
      </c>
      <c r="G329" s="111">
        <f>Gemeinwerk!$B$44</f>
        <v>0</v>
      </c>
      <c r="H329" s="112">
        <f>G329*F329</f>
        <v>0</v>
      </c>
    </row>
    <row r="330" spans="1:8">
      <c r="A330" s="101" t="s">
        <v>22</v>
      </c>
      <c r="B330" s="102"/>
      <c r="C330" s="102"/>
      <c r="D330" s="102"/>
      <c r="E330" s="102"/>
      <c r="F330" s="89"/>
      <c r="G330" s="114"/>
      <c r="H330" s="112">
        <f>-1*Gemeinwerk!$F54</f>
        <v>0</v>
      </c>
    </row>
    <row r="331" spans="1:8">
      <c r="A331" s="490" t="s">
        <v>10</v>
      </c>
      <c r="B331" s="491"/>
      <c r="C331" s="491"/>
      <c r="D331" s="491"/>
      <c r="E331" s="491"/>
      <c r="F331" s="491"/>
      <c r="G331" s="492"/>
      <c r="H331" s="86">
        <f>SUM(H329:H330)</f>
        <v>0</v>
      </c>
    </row>
    <row r="332" spans="1:8">
      <c r="A332" s="129"/>
      <c r="B332" s="121"/>
      <c r="C332" s="121"/>
      <c r="D332" s="121"/>
      <c r="E332" s="121"/>
      <c r="F332" s="121"/>
      <c r="G332" s="121"/>
      <c r="H332" s="131"/>
    </row>
    <row r="333" spans="1:8">
      <c r="A333" s="116" t="s">
        <v>156</v>
      </c>
      <c r="B333" s="5"/>
      <c r="C333" s="42"/>
      <c r="D333" s="42"/>
      <c r="E333" s="42"/>
      <c r="F333" s="42"/>
      <c r="G333" s="93"/>
      <c r="H333" s="98"/>
    </row>
    <row r="334" spans="1:8">
      <c r="A334" s="493" t="s">
        <v>42</v>
      </c>
      <c r="B334" s="494"/>
      <c r="C334" s="494"/>
      <c r="D334" s="494"/>
      <c r="E334" s="494"/>
      <c r="F334" s="494"/>
      <c r="G334" s="495"/>
      <c r="H334" s="57" t="s">
        <v>53</v>
      </c>
    </row>
    <row r="335" spans="1:8">
      <c r="A335" s="496"/>
      <c r="B335" s="497"/>
      <c r="C335" s="497"/>
      <c r="D335" s="497"/>
      <c r="E335" s="497"/>
      <c r="F335" s="497"/>
      <c r="G335" s="498"/>
      <c r="H335" s="381"/>
    </row>
    <row r="336" spans="1:8">
      <c r="A336" s="496"/>
      <c r="B336" s="497"/>
      <c r="C336" s="497"/>
      <c r="D336" s="497"/>
      <c r="E336" s="497"/>
      <c r="F336" s="497"/>
      <c r="G336" s="498"/>
      <c r="H336" s="381"/>
    </row>
    <row r="337" spans="1:8">
      <c r="A337" s="374"/>
      <c r="B337" s="375"/>
      <c r="C337" s="375"/>
      <c r="D337" s="375"/>
      <c r="E337" s="376"/>
      <c r="F337" s="376"/>
      <c r="G337" s="377"/>
      <c r="H337" s="381"/>
    </row>
    <row r="338" spans="1:8">
      <c r="A338" s="118"/>
      <c r="B338" s="119"/>
      <c r="C338" s="119"/>
      <c r="D338" s="120" t="s">
        <v>160</v>
      </c>
      <c r="E338" s="499">
        <f>SUM(Privat!$S$106:$S$130)</f>
        <v>0</v>
      </c>
      <c r="F338" s="499"/>
      <c r="G338" s="79" t="s">
        <v>159</v>
      </c>
      <c r="H338" s="112">
        <f>SUM(H335:H337)</f>
        <v>0</v>
      </c>
    </row>
    <row r="339" spans="1:8">
      <c r="A339" s="52"/>
      <c r="B339" s="5"/>
      <c r="C339" s="42"/>
      <c r="D339" s="42"/>
      <c r="E339" s="42"/>
      <c r="F339" s="42"/>
      <c r="G339" s="49"/>
      <c r="H339" s="98"/>
    </row>
    <row r="340" spans="1:8" ht="15.75" thickBot="1">
      <c r="A340" s="510" t="e">
        <f>IF(H340&gt;0,"TOTAL ZU UNSEREN GUNSTEN", "TOTAL ZU IHREN GUNSTEN")</f>
        <v>#DIV/0!</v>
      </c>
      <c r="B340" s="511"/>
      <c r="C340" s="511"/>
      <c r="D340" s="511"/>
      <c r="E340" s="511"/>
      <c r="F340" s="511"/>
      <c r="G340" s="501"/>
      <c r="H340" s="127" t="e">
        <f>ROUND((H320+H325+H331+H338)*2,1)/2</f>
        <v>#DIV/0!</v>
      </c>
    </row>
    <row r="341" spans="1:8">
      <c r="A341" s="50" t="s">
        <v>157</v>
      </c>
      <c r="B341" s="92"/>
      <c r="C341" s="92"/>
      <c r="D341" s="42"/>
      <c r="E341" s="42"/>
      <c r="F341" s="42"/>
      <c r="G341" s="93"/>
      <c r="H341" s="92"/>
    </row>
    <row r="342" spans="1:8">
      <c r="A342" s="48"/>
      <c r="B342" s="48"/>
      <c r="C342" s="48"/>
      <c r="D342" s="92"/>
      <c r="E342" s="92"/>
      <c r="F342" s="92"/>
      <c r="G342" s="93"/>
      <c r="H342" s="92"/>
    </row>
    <row r="343" spans="1:8">
      <c r="A343" s="88"/>
      <c r="B343" s="115" t="s">
        <v>158</v>
      </c>
      <c r="C343" s="88">
        <f>A302</f>
        <v>0</v>
      </c>
      <c r="D343" s="48"/>
      <c r="E343" s="48"/>
      <c r="F343" s="48"/>
      <c r="G343" s="49"/>
      <c r="H343" s="48"/>
    </row>
    <row r="344" spans="1:8">
      <c r="A344" s="88"/>
      <c r="B344" s="88"/>
      <c r="C344" s="88"/>
      <c r="D344" s="88"/>
      <c r="E344" s="88"/>
      <c r="F344" s="88"/>
      <c r="G344" s="88"/>
      <c r="H344" s="92"/>
    </row>
    <row r="345" spans="1:8">
      <c r="A345" s="5"/>
      <c r="B345" s="5"/>
      <c r="C345" s="92"/>
      <c r="D345" s="92"/>
      <c r="E345" s="92"/>
      <c r="F345" s="92"/>
      <c r="G345" s="93"/>
      <c r="H345" s="92"/>
    </row>
    <row r="346" spans="1:8">
      <c r="A346" s="88"/>
      <c r="B346" s="94"/>
      <c r="C346" s="92"/>
      <c r="D346" s="92"/>
      <c r="E346" s="92"/>
      <c r="F346" s="92"/>
      <c r="G346" s="88"/>
      <c r="H346" s="88"/>
    </row>
    <row r="347" spans="1:8">
      <c r="A347" s="88"/>
      <c r="B347" s="94"/>
      <c r="C347" s="92"/>
      <c r="D347" s="92"/>
      <c r="E347" s="92"/>
      <c r="F347" s="92"/>
      <c r="G347" s="88"/>
      <c r="H347" s="88"/>
    </row>
    <row r="348" spans="1:8">
      <c r="A348" s="88"/>
      <c r="B348" s="92"/>
      <c r="C348" s="92"/>
      <c r="D348" s="92"/>
      <c r="E348" s="92"/>
      <c r="F348" s="92"/>
      <c r="G348" s="88"/>
      <c r="H348" s="88"/>
    </row>
    <row r="349" spans="1:8">
      <c r="A349" s="92"/>
      <c r="B349" s="92"/>
      <c r="C349" s="92"/>
      <c r="D349" s="92"/>
      <c r="E349" s="92"/>
      <c r="F349" s="92"/>
      <c r="G349" s="93"/>
      <c r="H349" s="88"/>
    </row>
    <row r="350" spans="1:8">
      <c r="A350" s="92" t="str">
        <f>CONCATENATE("Alpgenossenschaft"," ",Übersicht!$C$4)</f>
        <v xml:space="preserve">Alpgenossenschaft </v>
      </c>
      <c r="B350" s="92"/>
      <c r="C350" s="92"/>
      <c r="D350" s="92"/>
      <c r="E350" s="92"/>
      <c r="F350" s="92"/>
      <c r="G350" s="93"/>
      <c r="H350" s="88"/>
    </row>
    <row r="351" spans="1:8">
      <c r="A351" s="95">
        <f>Übersicht!$C$5</f>
        <v>0</v>
      </c>
      <c r="B351" s="92"/>
      <c r="C351" s="92"/>
      <c r="D351" s="92"/>
      <c r="E351" s="92"/>
      <c r="F351" s="88"/>
      <c r="G351" s="94">
        <f>Übersicht!$B58</f>
        <v>0</v>
      </c>
      <c r="H351" s="88"/>
    </row>
    <row r="352" spans="1:8">
      <c r="A352" s="94">
        <f>Übersicht!$C$6</f>
        <v>0</v>
      </c>
      <c r="B352" s="92"/>
      <c r="C352" s="92"/>
      <c r="D352" s="92"/>
      <c r="E352" s="92"/>
      <c r="F352" s="88"/>
      <c r="G352" s="94">
        <f>Übersicht!$C58</f>
        <v>0</v>
      </c>
      <c r="H352" s="88"/>
    </row>
    <row r="353" spans="1:8">
      <c r="A353" s="94">
        <f>Übersicht!$C$7</f>
        <v>0</v>
      </c>
      <c r="B353" s="92"/>
      <c r="C353" s="92"/>
      <c r="D353" s="92"/>
      <c r="E353" s="92"/>
      <c r="F353" s="88"/>
      <c r="G353" s="94" t="str">
        <f>CONCATENATE(Übersicht!$D58," ",Übersicht!$E58)</f>
        <v xml:space="preserve"> </v>
      </c>
      <c r="H353" s="88"/>
    </row>
    <row r="354" spans="1:8">
      <c r="A354" s="92"/>
      <c r="B354" s="92"/>
      <c r="C354" s="92"/>
      <c r="D354" s="92"/>
      <c r="E354" s="92"/>
      <c r="F354" s="92"/>
      <c r="G354" s="93"/>
      <c r="H354" s="88"/>
    </row>
    <row r="355" spans="1:8">
      <c r="A355" s="92"/>
      <c r="B355" s="92"/>
      <c r="C355" s="92"/>
      <c r="D355" s="92"/>
      <c r="E355" s="92"/>
      <c r="F355" s="92"/>
      <c r="G355" s="93"/>
      <c r="H355" s="88"/>
    </row>
    <row r="356" spans="1:8">
      <c r="A356" s="92"/>
      <c r="B356" s="92"/>
      <c r="C356" s="92"/>
      <c r="D356" s="92"/>
      <c r="E356" s="92"/>
      <c r="F356" s="92"/>
      <c r="G356" s="93"/>
      <c r="H356" s="88"/>
    </row>
    <row r="357" spans="1:8">
      <c r="A357" s="92"/>
      <c r="B357" s="92"/>
      <c r="C357" s="92"/>
      <c r="D357" s="92"/>
      <c r="E357" s="92"/>
      <c r="F357" s="92"/>
      <c r="G357" s="93"/>
      <c r="H357" s="88"/>
    </row>
    <row r="358" spans="1:8" ht="15.75">
      <c r="A358" s="47" t="str">
        <f>CONCATENATE("Alprechnung"," ",Übersicht!$C$3)</f>
        <v xml:space="preserve">Alprechnung </v>
      </c>
      <c r="B358" s="47"/>
      <c r="C358" s="47"/>
      <c r="D358" s="47"/>
      <c r="E358" s="47"/>
      <c r="F358" s="47"/>
      <c r="G358" s="93"/>
      <c r="H358" s="88"/>
    </row>
    <row r="359" spans="1:8">
      <c r="A359" s="5">
        <f>Übersicht!$C$43</f>
        <v>0</v>
      </c>
      <c r="B359" s="5"/>
      <c r="C359" s="42"/>
      <c r="D359" s="42"/>
      <c r="E359" s="42"/>
      <c r="F359" s="42"/>
      <c r="G359" s="93"/>
      <c r="H359" s="88"/>
    </row>
    <row r="360" spans="1:8" ht="15.75" thickBot="1">
      <c r="A360" s="5"/>
      <c r="B360" s="5"/>
      <c r="C360" s="42"/>
      <c r="D360" s="42"/>
      <c r="E360" s="42"/>
      <c r="F360" s="42"/>
      <c r="G360" s="93"/>
      <c r="H360" s="88"/>
    </row>
    <row r="361" spans="1:8">
      <c r="A361" s="117" t="s">
        <v>61</v>
      </c>
      <c r="B361" s="3"/>
      <c r="C361" s="51"/>
      <c r="D361" s="51"/>
      <c r="E361" s="51"/>
      <c r="F361" s="51"/>
      <c r="G361" s="96"/>
      <c r="H361" s="97"/>
    </row>
    <row r="362" spans="1:8">
      <c r="A362" s="493" t="s">
        <v>42</v>
      </c>
      <c r="B362" s="494"/>
      <c r="C362" s="494"/>
      <c r="D362" s="494"/>
      <c r="E362" s="495"/>
      <c r="F362" s="81" t="s">
        <v>65</v>
      </c>
      <c r="G362" s="54" t="s">
        <v>66</v>
      </c>
      <c r="H362" s="98"/>
    </row>
    <row r="363" spans="1:8">
      <c r="A363" s="507" t="s">
        <v>162</v>
      </c>
      <c r="B363" s="508"/>
      <c r="C363" s="508"/>
      <c r="D363" s="508"/>
      <c r="E363" s="509"/>
      <c r="F363" s="110">
        <f>Übersicht!$G97</f>
        <v>0</v>
      </c>
      <c r="G363" s="99" t="str">
        <f>Übersicht!$G$50</f>
        <v>NST</v>
      </c>
      <c r="H363" s="98"/>
    </row>
    <row r="364" spans="1:8">
      <c r="A364" s="52"/>
      <c r="B364" s="5"/>
      <c r="C364" s="42"/>
      <c r="D364" s="42"/>
      <c r="E364" s="42"/>
      <c r="F364" s="42"/>
      <c r="G364" s="93"/>
      <c r="H364" s="98"/>
    </row>
    <row r="365" spans="1:8">
      <c r="A365" s="116" t="s">
        <v>154</v>
      </c>
      <c r="B365" s="5"/>
      <c r="C365" s="42"/>
      <c r="D365" s="42"/>
      <c r="E365" s="42"/>
      <c r="F365" s="42"/>
      <c r="G365" s="93"/>
      <c r="H365" s="98"/>
    </row>
    <row r="366" spans="1:8">
      <c r="A366" s="83" t="s">
        <v>42</v>
      </c>
      <c r="B366" s="87"/>
      <c r="C366" s="87"/>
      <c r="D366" s="87"/>
      <c r="E366" s="87"/>
      <c r="F366" s="84"/>
      <c r="G366" s="53" t="s">
        <v>62</v>
      </c>
      <c r="H366" s="57" t="s">
        <v>53</v>
      </c>
    </row>
    <row r="367" spans="1:8">
      <c r="A367" s="101" t="str">
        <f>Privat!$J$104</f>
        <v/>
      </c>
      <c r="B367" s="102"/>
      <c r="C367" s="102"/>
      <c r="D367" s="102"/>
      <c r="E367" s="102"/>
      <c r="F367" s="103"/>
      <c r="G367" s="104" t="e">
        <f>-1*Privat!$K$104/Übersicht!$G$71</f>
        <v>#DIV/0!</v>
      </c>
      <c r="H367" s="105" t="e">
        <f>F363*G367</f>
        <v>#DIV/0!</v>
      </c>
    </row>
    <row r="368" spans="1:8">
      <c r="A368" s="101" t="str">
        <f>Privat!$J$105</f>
        <v/>
      </c>
      <c r="B368" s="102"/>
      <c r="C368" s="102"/>
      <c r="D368" s="102"/>
      <c r="E368" s="102"/>
      <c r="F368" s="103"/>
      <c r="G368" s="104" t="e">
        <f>-1*Privat!$K$105/Übersicht!$G$71</f>
        <v>#DIV/0!</v>
      </c>
      <c r="H368" s="105" t="e">
        <f>F363*G368</f>
        <v>#DIV/0!</v>
      </c>
    </row>
    <row r="369" spans="1:8">
      <c r="A369" s="490" t="s">
        <v>10</v>
      </c>
      <c r="B369" s="491"/>
      <c r="C369" s="491"/>
      <c r="D369" s="491"/>
      <c r="E369" s="491"/>
      <c r="F369" s="491"/>
      <c r="G369" s="492"/>
      <c r="H369" s="85" t="e">
        <f>SUM(H367:H368)</f>
        <v>#DIV/0!</v>
      </c>
    </row>
    <row r="370" spans="1:8">
      <c r="A370" s="129"/>
      <c r="B370" s="121"/>
      <c r="C370" s="121"/>
      <c r="D370" s="121"/>
      <c r="E370" s="121"/>
      <c r="F370" s="121"/>
      <c r="G370" s="121"/>
      <c r="H370" s="130"/>
    </row>
    <row r="371" spans="1:8">
      <c r="A371" s="116" t="s">
        <v>155</v>
      </c>
      <c r="B371" s="5"/>
      <c r="C371" s="92"/>
      <c r="D371" s="92"/>
      <c r="E371" s="92"/>
      <c r="F371" s="92"/>
      <c r="G371" s="107"/>
      <c r="H371" s="108"/>
    </row>
    <row r="372" spans="1:8">
      <c r="A372" s="83" t="s">
        <v>42</v>
      </c>
      <c r="B372" s="87"/>
      <c r="C372" s="87"/>
      <c r="D372" s="87"/>
      <c r="E372" s="87"/>
      <c r="F372" s="84"/>
      <c r="G372" s="55" t="s">
        <v>62</v>
      </c>
      <c r="H372" s="57" t="s">
        <v>53</v>
      </c>
    </row>
    <row r="373" spans="1:8">
      <c r="A373" s="101" t="str">
        <f>IF(Hauptabrechnung!$S$7&lt;&gt;0,"Variable Sömmerungskosten","Fixe Sömmerungskosten")</f>
        <v>Fixe Sömmerungskosten</v>
      </c>
      <c r="B373" s="102"/>
      <c r="C373" s="102"/>
      <c r="D373" s="102"/>
      <c r="E373" s="102"/>
      <c r="F373" s="103"/>
      <c r="G373" s="104">
        <f>IF(Hauptabrechnung!$S$7&lt;&gt;0,Hauptabrechnung!$S$7,Übersicht!$C$48)</f>
        <v>10</v>
      </c>
      <c r="H373" s="105">
        <f>IF(G373&lt;&gt;0,G373*F363,"")</f>
        <v>0</v>
      </c>
    </row>
    <row r="374" spans="1:8">
      <c r="A374" s="490" t="s">
        <v>10</v>
      </c>
      <c r="B374" s="491"/>
      <c r="C374" s="491"/>
      <c r="D374" s="491"/>
      <c r="E374" s="491"/>
      <c r="F374" s="491"/>
      <c r="G374" s="492"/>
      <c r="H374" s="85">
        <f>SUM(H373:H373)</f>
        <v>0</v>
      </c>
    </row>
    <row r="375" spans="1:8">
      <c r="A375" s="129"/>
      <c r="B375" s="121"/>
      <c r="C375" s="121"/>
      <c r="D375" s="121"/>
      <c r="E375" s="121"/>
      <c r="F375" s="121"/>
      <c r="G375" s="121"/>
      <c r="H375" s="130"/>
    </row>
    <row r="376" spans="1:8">
      <c r="A376" s="116" t="s">
        <v>59</v>
      </c>
      <c r="B376" s="5"/>
      <c r="C376" s="92"/>
      <c r="D376" s="92"/>
      <c r="E376" s="92"/>
      <c r="F376" s="92"/>
      <c r="G376" s="92"/>
      <c r="H376" s="98"/>
    </row>
    <row r="377" spans="1:8">
      <c r="A377" s="83" t="s">
        <v>42</v>
      </c>
      <c r="B377" s="87"/>
      <c r="C377" s="87"/>
      <c r="D377" s="87"/>
      <c r="E377" s="87"/>
      <c r="F377" s="53" t="s">
        <v>64</v>
      </c>
      <c r="G377" s="53" t="s">
        <v>62</v>
      </c>
      <c r="H377" s="57" t="s">
        <v>53</v>
      </c>
    </row>
    <row r="378" spans="1:8">
      <c r="A378" s="101" t="s">
        <v>96</v>
      </c>
      <c r="B378" s="102"/>
      <c r="C378" s="102"/>
      <c r="D378" s="102"/>
      <c r="E378" s="102"/>
      <c r="F378" s="113">
        <f>IF(Gemeinwerk!$B$45=Gemeinwerk!$P$9,-1*Gemeinwerk!$D55,-1*Gemeinwerk!$E55)</f>
        <v>0</v>
      </c>
      <c r="G378" s="111">
        <f>Gemeinwerk!$B$44</f>
        <v>0</v>
      </c>
      <c r="H378" s="112">
        <f>G378*F378</f>
        <v>0</v>
      </c>
    </row>
    <row r="379" spans="1:8">
      <c r="A379" s="101" t="s">
        <v>22</v>
      </c>
      <c r="B379" s="102"/>
      <c r="C379" s="102"/>
      <c r="D379" s="102"/>
      <c r="E379" s="102"/>
      <c r="F379" s="89"/>
      <c r="G379" s="114"/>
      <c r="H379" s="112">
        <f>-1*Gemeinwerk!$F55</f>
        <v>0</v>
      </c>
    </row>
    <row r="380" spans="1:8">
      <c r="A380" s="490" t="s">
        <v>10</v>
      </c>
      <c r="B380" s="491"/>
      <c r="C380" s="491"/>
      <c r="D380" s="491"/>
      <c r="E380" s="491"/>
      <c r="F380" s="491"/>
      <c r="G380" s="492"/>
      <c r="H380" s="86">
        <f>SUM(H378:H379)</f>
        <v>0</v>
      </c>
    </row>
    <row r="381" spans="1:8">
      <c r="A381" s="129"/>
      <c r="B381" s="121"/>
      <c r="C381" s="121"/>
      <c r="D381" s="121"/>
      <c r="E381" s="121"/>
      <c r="F381" s="121"/>
      <c r="G381" s="121"/>
      <c r="H381" s="131"/>
    </row>
    <row r="382" spans="1:8">
      <c r="A382" s="116" t="s">
        <v>156</v>
      </c>
      <c r="B382" s="5"/>
      <c r="C382" s="42"/>
      <c r="D382" s="42"/>
      <c r="E382" s="42"/>
      <c r="F382" s="42"/>
      <c r="G382" s="93"/>
      <c r="H382" s="98"/>
    </row>
    <row r="383" spans="1:8">
      <c r="A383" s="493" t="s">
        <v>42</v>
      </c>
      <c r="B383" s="494"/>
      <c r="C383" s="494"/>
      <c r="D383" s="494"/>
      <c r="E383" s="494"/>
      <c r="F383" s="494"/>
      <c r="G383" s="495"/>
      <c r="H383" s="57" t="s">
        <v>53</v>
      </c>
    </row>
    <row r="384" spans="1:8">
      <c r="A384" s="496"/>
      <c r="B384" s="497"/>
      <c r="C384" s="497"/>
      <c r="D384" s="497"/>
      <c r="E384" s="497"/>
      <c r="F384" s="497"/>
      <c r="G384" s="498"/>
      <c r="H384" s="381"/>
    </row>
    <row r="385" spans="1:8">
      <c r="A385" s="496"/>
      <c r="B385" s="497"/>
      <c r="C385" s="497"/>
      <c r="D385" s="497"/>
      <c r="E385" s="497"/>
      <c r="F385" s="497"/>
      <c r="G385" s="498"/>
      <c r="H385" s="381"/>
    </row>
    <row r="386" spans="1:8">
      <c r="A386" s="374"/>
      <c r="B386" s="375"/>
      <c r="C386" s="375"/>
      <c r="D386" s="375"/>
      <c r="E386" s="376"/>
      <c r="F386" s="376"/>
      <c r="G386" s="377"/>
      <c r="H386" s="381"/>
    </row>
    <row r="387" spans="1:8">
      <c r="A387" s="118"/>
      <c r="B387" s="119"/>
      <c r="C387" s="119"/>
      <c r="D387" s="120" t="s">
        <v>160</v>
      </c>
      <c r="E387" s="499">
        <f>SUM(Privat!$T$106:$T$130)</f>
        <v>0</v>
      </c>
      <c r="F387" s="499"/>
      <c r="G387" s="79" t="s">
        <v>159</v>
      </c>
      <c r="H387" s="112">
        <f>SUM(H384:H386)</f>
        <v>0</v>
      </c>
    </row>
    <row r="388" spans="1:8">
      <c r="A388" s="52"/>
      <c r="B388" s="5"/>
      <c r="C388" s="42"/>
      <c r="D388" s="42"/>
      <c r="E388" s="42"/>
      <c r="F388" s="42"/>
      <c r="G388" s="49"/>
      <c r="H388" s="98"/>
    </row>
    <row r="389" spans="1:8" ht="15.75" thickBot="1">
      <c r="A389" s="510" t="e">
        <f>IF(H389&gt;0,"TOTAL ZU UNSEREN GUNSTEN", "TOTAL ZU IHREN GUNSTEN")</f>
        <v>#DIV/0!</v>
      </c>
      <c r="B389" s="511"/>
      <c r="C389" s="511"/>
      <c r="D389" s="511"/>
      <c r="E389" s="511"/>
      <c r="F389" s="511"/>
      <c r="G389" s="501"/>
      <c r="H389" s="127" t="e">
        <f>ROUND((H369+H374+H380+H387)*2,1)/2</f>
        <v>#DIV/0!</v>
      </c>
    </row>
    <row r="390" spans="1:8">
      <c r="A390" s="50" t="s">
        <v>157</v>
      </c>
      <c r="B390" s="92"/>
      <c r="C390" s="92"/>
      <c r="D390" s="42"/>
      <c r="E390" s="42"/>
      <c r="F390" s="42"/>
      <c r="G390" s="93"/>
      <c r="H390" s="92"/>
    </row>
    <row r="391" spans="1:8">
      <c r="A391" s="48"/>
      <c r="B391" s="48"/>
      <c r="C391" s="48"/>
      <c r="D391" s="92"/>
      <c r="E391" s="92"/>
      <c r="F391" s="92"/>
      <c r="G391" s="93"/>
      <c r="H391" s="92"/>
    </row>
    <row r="392" spans="1:8">
      <c r="A392" s="88"/>
      <c r="B392" s="115" t="s">
        <v>158</v>
      </c>
      <c r="C392" s="88">
        <f>A351</f>
        <v>0</v>
      </c>
      <c r="D392" s="48"/>
      <c r="E392" s="48"/>
      <c r="F392" s="48"/>
      <c r="G392" s="49"/>
      <c r="H392" s="48"/>
    </row>
    <row r="393" spans="1:8">
      <c r="A393" s="88"/>
      <c r="B393" s="88"/>
      <c r="C393" s="88"/>
      <c r="D393" s="88"/>
      <c r="E393" s="88"/>
      <c r="F393" s="88"/>
      <c r="G393" s="88"/>
      <c r="H393" s="92"/>
    </row>
    <row r="394" spans="1:8">
      <c r="A394" s="5"/>
      <c r="B394" s="5"/>
      <c r="C394" s="92"/>
      <c r="D394" s="92"/>
      <c r="E394" s="92"/>
      <c r="F394" s="92"/>
      <c r="G394" s="93"/>
      <c r="H394" s="92"/>
    </row>
    <row r="395" spans="1:8">
      <c r="A395" s="88"/>
      <c r="B395" s="94"/>
      <c r="C395" s="92"/>
      <c r="D395" s="92"/>
      <c r="E395" s="92"/>
      <c r="F395" s="92"/>
      <c r="G395" s="88"/>
      <c r="H395" s="88"/>
    </row>
    <row r="396" spans="1:8">
      <c r="A396" s="88"/>
      <c r="B396" s="94"/>
      <c r="C396" s="92"/>
      <c r="D396" s="92"/>
      <c r="E396" s="92"/>
      <c r="F396" s="92"/>
      <c r="G396" s="88"/>
      <c r="H396" s="88"/>
    </row>
    <row r="397" spans="1:8">
      <c r="A397" s="88"/>
      <c r="B397" s="92"/>
      <c r="C397" s="92"/>
      <c r="D397" s="92"/>
      <c r="E397" s="92"/>
      <c r="F397" s="92"/>
      <c r="G397" s="88"/>
      <c r="H397" s="88"/>
    </row>
    <row r="398" spans="1:8">
      <c r="A398" s="92"/>
      <c r="B398" s="92"/>
      <c r="C398" s="92"/>
      <c r="D398" s="92"/>
      <c r="E398" s="92"/>
      <c r="F398" s="92"/>
      <c r="G398" s="93"/>
      <c r="H398" s="88"/>
    </row>
    <row r="399" spans="1:8">
      <c r="A399" s="92" t="str">
        <f>CONCATENATE("Alpgenossenschaft"," ",Übersicht!$C$4)</f>
        <v xml:space="preserve">Alpgenossenschaft </v>
      </c>
      <c r="B399" s="92"/>
      <c r="C399" s="92"/>
      <c r="D399" s="92"/>
      <c r="E399" s="92"/>
      <c r="F399" s="92"/>
      <c r="G399" s="93"/>
      <c r="H399" s="88"/>
    </row>
    <row r="400" spans="1:8">
      <c r="A400" s="95">
        <f>Übersicht!$C$5</f>
        <v>0</v>
      </c>
      <c r="B400" s="92"/>
      <c r="C400" s="92"/>
      <c r="D400" s="92"/>
      <c r="E400" s="92"/>
      <c r="F400" s="88"/>
      <c r="G400" s="94">
        <f>Übersicht!$B59</f>
        <v>0</v>
      </c>
      <c r="H400" s="88"/>
    </row>
    <row r="401" spans="1:8">
      <c r="A401" s="94">
        <f>Übersicht!$C$6</f>
        <v>0</v>
      </c>
      <c r="B401" s="92"/>
      <c r="C401" s="92"/>
      <c r="D401" s="92"/>
      <c r="E401" s="92"/>
      <c r="F401" s="88"/>
      <c r="G401" s="94">
        <f>Übersicht!$C59</f>
        <v>0</v>
      </c>
      <c r="H401" s="88"/>
    </row>
    <row r="402" spans="1:8">
      <c r="A402" s="94">
        <f>Übersicht!$C$7</f>
        <v>0</v>
      </c>
      <c r="B402" s="92"/>
      <c r="C402" s="92"/>
      <c r="D402" s="92"/>
      <c r="E402" s="92"/>
      <c r="F402" s="88"/>
      <c r="G402" s="94" t="str">
        <f>CONCATENATE(Übersicht!$D59," ",Übersicht!$E59)</f>
        <v xml:space="preserve"> </v>
      </c>
      <c r="H402" s="88"/>
    </row>
    <row r="403" spans="1:8">
      <c r="A403" s="92"/>
      <c r="B403" s="92"/>
      <c r="C403" s="92"/>
      <c r="D403" s="92"/>
      <c r="E403" s="92"/>
      <c r="F403" s="92"/>
      <c r="G403" s="93"/>
      <c r="H403" s="88"/>
    </row>
    <row r="404" spans="1:8">
      <c r="A404" s="92"/>
      <c r="B404" s="92"/>
      <c r="C404" s="92"/>
      <c r="D404" s="92"/>
      <c r="E404" s="92"/>
      <c r="F404" s="92"/>
      <c r="G404" s="93"/>
      <c r="H404" s="88"/>
    </row>
    <row r="405" spans="1:8">
      <c r="A405" s="92"/>
      <c r="B405" s="92"/>
      <c r="C405" s="92"/>
      <c r="D405" s="92"/>
      <c r="E405" s="92"/>
      <c r="F405" s="92"/>
      <c r="G405" s="93"/>
      <c r="H405" s="88"/>
    </row>
    <row r="406" spans="1:8">
      <c r="A406" s="92"/>
      <c r="B406" s="92"/>
      <c r="C406" s="92"/>
      <c r="D406" s="92"/>
      <c r="E406" s="92"/>
      <c r="F406" s="92"/>
      <c r="G406" s="93"/>
      <c r="H406" s="88"/>
    </row>
    <row r="407" spans="1:8" ht="15.75">
      <c r="A407" s="47" t="str">
        <f>CONCATENATE("Alprechnung"," ",Übersicht!$C$3)</f>
        <v xml:space="preserve">Alprechnung </v>
      </c>
      <c r="B407" s="47"/>
      <c r="C407" s="47"/>
      <c r="D407" s="47"/>
      <c r="E407" s="47"/>
      <c r="F407" s="47"/>
      <c r="G407" s="93"/>
      <c r="H407" s="88"/>
    </row>
    <row r="408" spans="1:8">
      <c r="A408" s="5">
        <f>Übersicht!$C$43</f>
        <v>0</v>
      </c>
      <c r="B408" s="5"/>
      <c r="C408" s="42"/>
      <c r="D408" s="42"/>
      <c r="E408" s="42"/>
      <c r="F408" s="42"/>
      <c r="G408" s="93"/>
      <c r="H408" s="88"/>
    </row>
    <row r="409" spans="1:8" ht="15.75" thickBot="1">
      <c r="A409" s="5"/>
      <c r="B409" s="5"/>
      <c r="C409" s="42"/>
      <c r="D409" s="42"/>
      <c r="E409" s="42"/>
      <c r="F409" s="42"/>
      <c r="G409" s="93"/>
      <c r="H409" s="88"/>
    </row>
    <row r="410" spans="1:8">
      <c r="A410" s="117" t="s">
        <v>61</v>
      </c>
      <c r="B410" s="3"/>
      <c r="C410" s="51"/>
      <c r="D410" s="51"/>
      <c r="E410" s="51"/>
      <c r="F410" s="51"/>
      <c r="G410" s="96"/>
      <c r="H410" s="97"/>
    </row>
    <row r="411" spans="1:8">
      <c r="A411" s="493" t="s">
        <v>42</v>
      </c>
      <c r="B411" s="494"/>
      <c r="C411" s="494"/>
      <c r="D411" s="494"/>
      <c r="E411" s="495"/>
      <c r="F411" s="81" t="s">
        <v>65</v>
      </c>
      <c r="G411" s="54" t="s">
        <v>66</v>
      </c>
      <c r="H411" s="98"/>
    </row>
    <row r="412" spans="1:8">
      <c r="A412" s="507" t="s">
        <v>162</v>
      </c>
      <c r="B412" s="508"/>
      <c r="C412" s="508"/>
      <c r="D412" s="508"/>
      <c r="E412" s="509"/>
      <c r="F412" s="110">
        <f>Übersicht!$G98</f>
        <v>0</v>
      </c>
      <c r="G412" s="99" t="str">
        <f>Übersicht!$G$50</f>
        <v>NST</v>
      </c>
      <c r="H412" s="98"/>
    </row>
    <row r="413" spans="1:8">
      <c r="A413" s="52"/>
      <c r="B413" s="5"/>
      <c r="C413" s="42"/>
      <c r="D413" s="42"/>
      <c r="E413" s="42"/>
      <c r="F413" s="42"/>
      <c r="G413" s="93"/>
      <c r="H413" s="98"/>
    </row>
    <row r="414" spans="1:8">
      <c r="A414" s="116" t="s">
        <v>154</v>
      </c>
      <c r="B414" s="5"/>
      <c r="C414" s="42"/>
      <c r="D414" s="42"/>
      <c r="E414" s="42"/>
      <c r="F414" s="42"/>
      <c r="G414" s="93"/>
      <c r="H414" s="98"/>
    </row>
    <row r="415" spans="1:8">
      <c r="A415" s="83" t="s">
        <v>42</v>
      </c>
      <c r="B415" s="87"/>
      <c r="C415" s="87"/>
      <c r="D415" s="87"/>
      <c r="E415" s="87"/>
      <c r="F415" s="84"/>
      <c r="G415" s="53" t="s">
        <v>62</v>
      </c>
      <c r="H415" s="57" t="s">
        <v>53</v>
      </c>
    </row>
    <row r="416" spans="1:8">
      <c r="A416" s="101" t="str">
        <f>Privat!$J$104</f>
        <v/>
      </c>
      <c r="B416" s="102"/>
      <c r="C416" s="102"/>
      <c r="D416" s="102"/>
      <c r="E416" s="102"/>
      <c r="F416" s="103"/>
      <c r="G416" s="104" t="e">
        <f>-1*Privat!$K$104/Übersicht!$G$71</f>
        <v>#DIV/0!</v>
      </c>
      <c r="H416" s="105" t="e">
        <f>F412*G416</f>
        <v>#DIV/0!</v>
      </c>
    </row>
    <row r="417" spans="1:8">
      <c r="A417" s="101" t="str">
        <f>Privat!$J$105</f>
        <v/>
      </c>
      <c r="B417" s="102"/>
      <c r="C417" s="102"/>
      <c r="D417" s="102"/>
      <c r="E417" s="102"/>
      <c r="F417" s="103"/>
      <c r="G417" s="104" t="e">
        <f>-1*Privat!$K$105/Übersicht!$G$71</f>
        <v>#DIV/0!</v>
      </c>
      <c r="H417" s="105" t="e">
        <f>F412*G417</f>
        <v>#DIV/0!</v>
      </c>
    </row>
    <row r="418" spans="1:8">
      <c r="A418" s="490" t="s">
        <v>10</v>
      </c>
      <c r="B418" s="491"/>
      <c r="C418" s="491"/>
      <c r="D418" s="491"/>
      <c r="E418" s="491"/>
      <c r="F418" s="491"/>
      <c r="G418" s="492"/>
      <c r="H418" s="85" t="e">
        <f>SUM(H416:H417)</f>
        <v>#DIV/0!</v>
      </c>
    </row>
    <row r="419" spans="1:8">
      <c r="A419" s="129"/>
      <c r="B419" s="121"/>
      <c r="C419" s="121"/>
      <c r="D419" s="121"/>
      <c r="E419" s="121"/>
      <c r="F419" s="121"/>
      <c r="G419" s="121"/>
      <c r="H419" s="130"/>
    </row>
    <row r="420" spans="1:8">
      <c r="A420" s="116" t="s">
        <v>155</v>
      </c>
      <c r="B420" s="5"/>
      <c r="C420" s="92"/>
      <c r="D420" s="92"/>
      <c r="E420" s="92"/>
      <c r="F420" s="92"/>
      <c r="G420" s="107"/>
      <c r="H420" s="108"/>
    </row>
    <row r="421" spans="1:8">
      <c r="A421" s="83" t="s">
        <v>42</v>
      </c>
      <c r="B421" s="87"/>
      <c r="C421" s="87"/>
      <c r="D421" s="87"/>
      <c r="E421" s="87"/>
      <c r="F421" s="84"/>
      <c r="G421" s="55" t="s">
        <v>62</v>
      </c>
      <c r="H421" s="57" t="s">
        <v>53</v>
      </c>
    </row>
    <row r="422" spans="1:8">
      <c r="A422" s="101" t="str">
        <f>IF(Hauptabrechnung!$S$7&lt;&gt;0,"Variable Sömmerungskosten","Fixe Sömmerungskosten")</f>
        <v>Fixe Sömmerungskosten</v>
      </c>
      <c r="B422" s="102"/>
      <c r="C422" s="102"/>
      <c r="D422" s="102"/>
      <c r="E422" s="102"/>
      <c r="F422" s="103"/>
      <c r="G422" s="104">
        <f>IF(Hauptabrechnung!$S$7&lt;&gt;0,Hauptabrechnung!$S$7,Übersicht!$C$48)</f>
        <v>10</v>
      </c>
      <c r="H422" s="105">
        <f>IF(G422&lt;&gt;0,G422*F412,"")</f>
        <v>0</v>
      </c>
    </row>
    <row r="423" spans="1:8">
      <c r="A423" s="490" t="s">
        <v>10</v>
      </c>
      <c r="B423" s="491"/>
      <c r="C423" s="491"/>
      <c r="D423" s="491"/>
      <c r="E423" s="491"/>
      <c r="F423" s="491"/>
      <c r="G423" s="492"/>
      <c r="H423" s="85">
        <f>SUM(H422:H422)</f>
        <v>0</v>
      </c>
    </row>
    <row r="424" spans="1:8">
      <c r="A424" s="129"/>
      <c r="B424" s="121"/>
      <c r="C424" s="121"/>
      <c r="D424" s="121"/>
      <c r="E424" s="121"/>
      <c r="F424" s="121"/>
      <c r="G424" s="121"/>
      <c r="H424" s="130"/>
    </row>
    <row r="425" spans="1:8">
      <c r="A425" s="116" t="s">
        <v>59</v>
      </c>
      <c r="B425" s="5"/>
      <c r="C425" s="92"/>
      <c r="D425" s="92"/>
      <c r="E425" s="92"/>
      <c r="F425" s="92"/>
      <c r="G425" s="92"/>
      <c r="H425" s="98"/>
    </row>
    <row r="426" spans="1:8">
      <c r="A426" s="83" t="s">
        <v>42</v>
      </c>
      <c r="B426" s="87"/>
      <c r="C426" s="87"/>
      <c r="D426" s="87"/>
      <c r="E426" s="87"/>
      <c r="F426" s="53" t="s">
        <v>64</v>
      </c>
      <c r="G426" s="53" t="s">
        <v>62</v>
      </c>
      <c r="H426" s="57" t="s">
        <v>53</v>
      </c>
    </row>
    <row r="427" spans="1:8">
      <c r="A427" s="101" t="s">
        <v>96</v>
      </c>
      <c r="B427" s="102"/>
      <c r="C427" s="102"/>
      <c r="D427" s="102"/>
      <c r="E427" s="102"/>
      <c r="F427" s="113">
        <f>IF(Gemeinwerk!$B$45=Gemeinwerk!$P$9,-1*Gemeinwerk!$D56,-1*Gemeinwerk!$E56)</f>
        <v>0</v>
      </c>
      <c r="G427" s="111">
        <f>Gemeinwerk!$B$44</f>
        <v>0</v>
      </c>
      <c r="H427" s="112">
        <f>G427*F427</f>
        <v>0</v>
      </c>
    </row>
    <row r="428" spans="1:8">
      <c r="A428" s="101" t="s">
        <v>22</v>
      </c>
      <c r="B428" s="102"/>
      <c r="C428" s="102"/>
      <c r="D428" s="102"/>
      <c r="E428" s="102"/>
      <c r="F428" s="89"/>
      <c r="G428" s="114"/>
      <c r="H428" s="112">
        <f>-1*Gemeinwerk!$F56</f>
        <v>0</v>
      </c>
    </row>
    <row r="429" spans="1:8">
      <c r="A429" s="490" t="s">
        <v>10</v>
      </c>
      <c r="B429" s="491"/>
      <c r="C429" s="491"/>
      <c r="D429" s="491"/>
      <c r="E429" s="491"/>
      <c r="F429" s="491"/>
      <c r="G429" s="492"/>
      <c r="H429" s="86">
        <f>SUM(H427:H428)</f>
        <v>0</v>
      </c>
    </row>
    <row r="430" spans="1:8">
      <c r="A430" s="129"/>
      <c r="B430" s="121"/>
      <c r="C430" s="121"/>
      <c r="D430" s="121"/>
      <c r="E430" s="121"/>
      <c r="F430" s="121"/>
      <c r="G430" s="121"/>
      <c r="H430" s="131"/>
    </row>
    <row r="431" spans="1:8">
      <c r="A431" s="116" t="s">
        <v>156</v>
      </c>
      <c r="B431" s="5"/>
      <c r="C431" s="42"/>
      <c r="D431" s="42"/>
      <c r="E431" s="42"/>
      <c r="F431" s="42"/>
      <c r="G431" s="93"/>
      <c r="H431" s="98"/>
    </row>
    <row r="432" spans="1:8">
      <c r="A432" s="493" t="s">
        <v>42</v>
      </c>
      <c r="B432" s="494"/>
      <c r="C432" s="494"/>
      <c r="D432" s="494"/>
      <c r="E432" s="494"/>
      <c r="F432" s="494"/>
      <c r="G432" s="495"/>
      <c r="H432" s="57" t="s">
        <v>53</v>
      </c>
    </row>
    <row r="433" spans="1:8">
      <c r="A433" s="496"/>
      <c r="B433" s="497"/>
      <c r="C433" s="497"/>
      <c r="D433" s="497"/>
      <c r="E433" s="497"/>
      <c r="F433" s="497"/>
      <c r="G433" s="498"/>
      <c r="H433" s="381"/>
    </row>
    <row r="434" spans="1:8">
      <c r="A434" s="496"/>
      <c r="B434" s="497"/>
      <c r="C434" s="497"/>
      <c r="D434" s="497"/>
      <c r="E434" s="497"/>
      <c r="F434" s="497"/>
      <c r="G434" s="498"/>
      <c r="H434" s="381"/>
    </row>
    <row r="435" spans="1:8">
      <c r="A435" s="374"/>
      <c r="B435" s="375"/>
      <c r="C435" s="375"/>
      <c r="D435" s="375"/>
      <c r="E435" s="376"/>
      <c r="F435" s="376"/>
      <c r="G435" s="377"/>
      <c r="H435" s="381"/>
    </row>
    <row r="436" spans="1:8">
      <c r="A436" s="118"/>
      <c r="B436" s="119"/>
      <c r="C436" s="119"/>
      <c r="D436" s="120" t="s">
        <v>160</v>
      </c>
      <c r="E436" s="499">
        <f>SUM(Privat!$V$106:$V$130)</f>
        <v>0</v>
      </c>
      <c r="F436" s="499"/>
      <c r="G436" s="79" t="s">
        <v>159</v>
      </c>
      <c r="H436" s="112">
        <f>SUM(H433:H435)</f>
        <v>0</v>
      </c>
    </row>
    <row r="437" spans="1:8">
      <c r="A437" s="52"/>
      <c r="B437" s="5"/>
      <c r="C437" s="42"/>
      <c r="D437" s="42"/>
      <c r="E437" s="42"/>
      <c r="F437" s="42"/>
      <c r="G437" s="49"/>
      <c r="H437" s="98"/>
    </row>
    <row r="438" spans="1:8" ht="15.75" thickBot="1">
      <c r="A438" s="510" t="e">
        <f>IF(H438&gt;0,"TOTAL ZU UNSEREN GUNSTEN", "TOTAL ZU IHREN GUNSTEN")</f>
        <v>#DIV/0!</v>
      </c>
      <c r="B438" s="511"/>
      <c r="C438" s="511"/>
      <c r="D438" s="511"/>
      <c r="E438" s="511"/>
      <c r="F438" s="511"/>
      <c r="G438" s="501"/>
      <c r="H438" s="127" t="e">
        <f>ROUND((H418+H423+H429+H436)*2,1)/2</f>
        <v>#DIV/0!</v>
      </c>
    </row>
    <row r="439" spans="1:8">
      <c r="A439" s="50" t="s">
        <v>157</v>
      </c>
      <c r="B439" s="92"/>
      <c r="C439" s="92"/>
      <c r="D439" s="42"/>
      <c r="E439" s="42"/>
      <c r="F439" s="42"/>
      <c r="G439" s="93"/>
      <c r="H439" s="92"/>
    </row>
    <row r="440" spans="1:8">
      <c r="A440" s="48"/>
      <c r="B440" s="48"/>
      <c r="C440" s="48"/>
      <c r="D440" s="92"/>
      <c r="E440" s="92"/>
      <c r="F440" s="92"/>
      <c r="G440" s="93"/>
      <c r="H440" s="92"/>
    </row>
    <row r="441" spans="1:8">
      <c r="A441" s="88"/>
      <c r="B441" s="115" t="s">
        <v>158</v>
      </c>
      <c r="C441" s="88">
        <f>A400</f>
        <v>0</v>
      </c>
      <c r="D441" s="48"/>
      <c r="E441" s="48"/>
      <c r="F441" s="48"/>
      <c r="G441" s="49"/>
      <c r="H441" s="48"/>
    </row>
    <row r="442" spans="1:8">
      <c r="A442" s="88"/>
      <c r="B442" s="88"/>
      <c r="C442" s="88"/>
      <c r="D442" s="88"/>
      <c r="E442" s="88"/>
      <c r="F442" s="88"/>
      <c r="G442" s="88"/>
      <c r="H442" s="92"/>
    </row>
    <row r="443" spans="1:8">
      <c r="A443" s="5"/>
      <c r="B443" s="5"/>
      <c r="C443" s="92"/>
      <c r="D443" s="92"/>
      <c r="E443" s="92"/>
      <c r="F443" s="92"/>
      <c r="G443" s="93"/>
      <c r="H443" s="92"/>
    </row>
    <row r="444" spans="1:8">
      <c r="A444" s="88"/>
      <c r="B444" s="94"/>
      <c r="C444" s="92"/>
      <c r="D444" s="92"/>
      <c r="E444" s="92"/>
      <c r="F444" s="92"/>
      <c r="G444" s="88"/>
      <c r="H444" s="88"/>
    </row>
    <row r="445" spans="1:8">
      <c r="A445" s="88"/>
      <c r="B445" s="94"/>
      <c r="C445" s="92"/>
      <c r="D445" s="92"/>
      <c r="E445" s="92"/>
      <c r="F445" s="92"/>
      <c r="G445" s="88"/>
      <c r="H445" s="88"/>
    </row>
    <row r="446" spans="1:8">
      <c r="A446" s="88"/>
      <c r="B446" s="92"/>
      <c r="C446" s="92"/>
      <c r="D446" s="92"/>
      <c r="E446" s="92"/>
      <c r="F446" s="92"/>
      <c r="G446" s="88"/>
      <c r="H446" s="88"/>
    </row>
    <row r="447" spans="1:8">
      <c r="A447" s="92"/>
      <c r="B447" s="92"/>
      <c r="C447" s="92"/>
      <c r="D447" s="92"/>
      <c r="E447" s="92"/>
      <c r="F447" s="92"/>
      <c r="G447" s="93"/>
      <c r="H447" s="88"/>
    </row>
    <row r="448" spans="1:8">
      <c r="A448" s="92" t="str">
        <f>CONCATENATE("Alpgenossenschaft"," ",Übersicht!$C$4)</f>
        <v xml:space="preserve">Alpgenossenschaft </v>
      </c>
      <c r="B448" s="92"/>
      <c r="C448" s="92"/>
      <c r="D448" s="92"/>
      <c r="E448" s="92"/>
      <c r="F448" s="92"/>
      <c r="G448" s="93"/>
      <c r="H448" s="88"/>
    </row>
    <row r="449" spans="1:8">
      <c r="A449" s="95">
        <f>Übersicht!$C$5</f>
        <v>0</v>
      </c>
      <c r="B449" s="92"/>
      <c r="C449" s="92"/>
      <c r="D449" s="92"/>
      <c r="E449" s="92"/>
      <c r="F449" s="88"/>
      <c r="G449" s="94">
        <f>Übersicht!$B60</f>
        <v>0</v>
      </c>
      <c r="H449" s="88"/>
    </row>
    <row r="450" spans="1:8">
      <c r="A450" s="94">
        <f>Übersicht!$C$6</f>
        <v>0</v>
      </c>
      <c r="B450" s="92"/>
      <c r="C450" s="92"/>
      <c r="D450" s="92"/>
      <c r="E450" s="92"/>
      <c r="F450" s="88"/>
      <c r="G450" s="94">
        <f>Übersicht!$C60</f>
        <v>0</v>
      </c>
      <c r="H450" s="88"/>
    </row>
    <row r="451" spans="1:8">
      <c r="A451" s="94">
        <f>Übersicht!$C$7</f>
        <v>0</v>
      </c>
      <c r="B451" s="92"/>
      <c r="C451" s="92"/>
      <c r="D451" s="92"/>
      <c r="E451" s="92"/>
      <c r="F451" s="88"/>
      <c r="G451" s="94" t="str">
        <f>CONCATENATE(Übersicht!$D60," ",Übersicht!$E60)</f>
        <v xml:space="preserve"> </v>
      </c>
      <c r="H451" s="88"/>
    </row>
    <row r="452" spans="1:8">
      <c r="A452" s="92"/>
      <c r="B452" s="92"/>
      <c r="C452" s="92"/>
      <c r="D452" s="92"/>
      <c r="E452" s="92"/>
      <c r="F452" s="92"/>
      <c r="G452" s="93"/>
      <c r="H452" s="88"/>
    </row>
    <row r="453" spans="1:8">
      <c r="A453" s="92"/>
      <c r="B453" s="92"/>
      <c r="C453" s="92"/>
      <c r="D453" s="92"/>
      <c r="E453" s="92"/>
      <c r="F453" s="92"/>
      <c r="G453" s="93"/>
      <c r="H453" s="88"/>
    </row>
    <row r="454" spans="1:8">
      <c r="A454" s="92"/>
      <c r="B454" s="92"/>
      <c r="C454" s="92"/>
      <c r="D454" s="92"/>
      <c r="E454" s="92"/>
      <c r="F454" s="92"/>
      <c r="G454" s="93"/>
      <c r="H454" s="88"/>
    </row>
    <row r="455" spans="1:8">
      <c r="A455" s="92"/>
      <c r="B455" s="92"/>
      <c r="C455" s="92"/>
      <c r="D455" s="92"/>
      <c r="E455" s="92"/>
      <c r="F455" s="92"/>
      <c r="G455" s="93"/>
      <c r="H455" s="88"/>
    </row>
    <row r="456" spans="1:8" ht="15.75">
      <c r="A456" s="47" t="str">
        <f>CONCATENATE("Alprechnung"," ",Übersicht!$C$3)</f>
        <v xml:space="preserve">Alprechnung </v>
      </c>
      <c r="B456" s="47"/>
      <c r="C456" s="47"/>
      <c r="D456" s="47"/>
      <c r="E456" s="47"/>
      <c r="F456" s="47"/>
      <c r="G456" s="93"/>
      <c r="H456" s="88"/>
    </row>
    <row r="457" spans="1:8">
      <c r="A457" s="5">
        <f>Übersicht!$C$43</f>
        <v>0</v>
      </c>
      <c r="B457" s="5"/>
      <c r="C457" s="42"/>
      <c r="D457" s="42"/>
      <c r="E457" s="42"/>
      <c r="F457" s="42"/>
      <c r="G457" s="93"/>
      <c r="H457" s="88"/>
    </row>
    <row r="458" spans="1:8" ht="15.75" thickBot="1">
      <c r="A458" s="5"/>
      <c r="B458" s="5"/>
      <c r="C458" s="42"/>
      <c r="D458" s="42"/>
      <c r="E458" s="42"/>
      <c r="F458" s="42"/>
      <c r="G458" s="93"/>
      <c r="H458" s="88"/>
    </row>
    <row r="459" spans="1:8">
      <c r="A459" s="117" t="s">
        <v>61</v>
      </c>
      <c r="B459" s="3"/>
      <c r="C459" s="51"/>
      <c r="D459" s="51"/>
      <c r="E459" s="51"/>
      <c r="F459" s="51"/>
      <c r="G459" s="96"/>
      <c r="H459" s="97"/>
    </row>
    <row r="460" spans="1:8">
      <c r="A460" s="493" t="s">
        <v>42</v>
      </c>
      <c r="B460" s="494"/>
      <c r="C460" s="494"/>
      <c r="D460" s="494"/>
      <c r="E460" s="495"/>
      <c r="F460" s="81" t="s">
        <v>65</v>
      </c>
      <c r="G460" s="54" t="s">
        <v>66</v>
      </c>
      <c r="H460" s="98"/>
    </row>
    <row r="461" spans="1:8">
      <c r="A461" s="507" t="s">
        <v>162</v>
      </c>
      <c r="B461" s="508"/>
      <c r="C461" s="508"/>
      <c r="D461" s="508"/>
      <c r="E461" s="509"/>
      <c r="F461" s="110">
        <f>Übersicht!$G99</f>
        <v>0</v>
      </c>
      <c r="G461" s="99" t="str">
        <f>Übersicht!$G$50</f>
        <v>NST</v>
      </c>
      <c r="H461" s="98"/>
    </row>
    <row r="462" spans="1:8">
      <c r="A462" s="52"/>
      <c r="B462" s="5"/>
      <c r="C462" s="42"/>
      <c r="D462" s="42"/>
      <c r="E462" s="42"/>
      <c r="F462" s="42"/>
      <c r="G462" s="93"/>
      <c r="H462" s="98"/>
    </row>
    <row r="463" spans="1:8">
      <c r="A463" s="116" t="s">
        <v>154</v>
      </c>
      <c r="B463" s="5"/>
      <c r="C463" s="42"/>
      <c r="D463" s="42"/>
      <c r="E463" s="42"/>
      <c r="F463" s="42"/>
      <c r="G463" s="93"/>
      <c r="H463" s="98"/>
    </row>
    <row r="464" spans="1:8">
      <c r="A464" s="83" t="s">
        <v>42</v>
      </c>
      <c r="B464" s="87"/>
      <c r="C464" s="87"/>
      <c r="D464" s="87"/>
      <c r="E464" s="87"/>
      <c r="F464" s="84"/>
      <c r="G464" s="53" t="s">
        <v>62</v>
      </c>
      <c r="H464" s="57" t="s">
        <v>53</v>
      </c>
    </row>
    <row r="465" spans="1:8">
      <c r="A465" s="101" t="str">
        <f>Privat!$J$104</f>
        <v/>
      </c>
      <c r="B465" s="102"/>
      <c r="C465" s="102"/>
      <c r="D465" s="102"/>
      <c r="E465" s="102"/>
      <c r="F465" s="103"/>
      <c r="G465" s="104" t="e">
        <f>-1*Privat!$K$104/Übersicht!$G$71</f>
        <v>#DIV/0!</v>
      </c>
      <c r="H465" s="105" t="e">
        <f>F461*G465</f>
        <v>#DIV/0!</v>
      </c>
    </row>
    <row r="466" spans="1:8">
      <c r="A466" s="101" t="str">
        <f>Privat!$J$105</f>
        <v/>
      </c>
      <c r="B466" s="102"/>
      <c r="C466" s="102"/>
      <c r="D466" s="102"/>
      <c r="E466" s="102"/>
      <c r="F466" s="103"/>
      <c r="G466" s="104" t="e">
        <f>-1*Privat!$K$105/Übersicht!$G$71</f>
        <v>#DIV/0!</v>
      </c>
      <c r="H466" s="105" t="e">
        <f>F461*G466</f>
        <v>#DIV/0!</v>
      </c>
    </row>
    <row r="467" spans="1:8">
      <c r="A467" s="490" t="s">
        <v>10</v>
      </c>
      <c r="B467" s="491"/>
      <c r="C467" s="491"/>
      <c r="D467" s="491"/>
      <c r="E467" s="491"/>
      <c r="F467" s="491"/>
      <c r="G467" s="492"/>
      <c r="H467" s="85" t="e">
        <f>SUM(H465:H466)</f>
        <v>#DIV/0!</v>
      </c>
    </row>
    <row r="468" spans="1:8">
      <c r="A468" s="129"/>
      <c r="B468" s="121"/>
      <c r="C468" s="121"/>
      <c r="D468" s="121"/>
      <c r="E468" s="121"/>
      <c r="F468" s="121"/>
      <c r="G468" s="121"/>
      <c r="H468" s="130"/>
    </row>
    <row r="469" spans="1:8">
      <c r="A469" s="116" t="s">
        <v>155</v>
      </c>
      <c r="B469" s="5"/>
      <c r="C469" s="92"/>
      <c r="D469" s="92"/>
      <c r="E469" s="92"/>
      <c r="F469" s="92"/>
      <c r="G469" s="107"/>
      <c r="H469" s="108"/>
    </row>
    <row r="470" spans="1:8">
      <c r="A470" s="83" t="s">
        <v>42</v>
      </c>
      <c r="B470" s="87"/>
      <c r="C470" s="87"/>
      <c r="D470" s="87"/>
      <c r="E470" s="87"/>
      <c r="F470" s="84"/>
      <c r="G470" s="55" t="s">
        <v>62</v>
      </c>
      <c r="H470" s="57" t="s">
        <v>53</v>
      </c>
    </row>
    <row r="471" spans="1:8">
      <c r="A471" s="101" t="str">
        <f>IF(Hauptabrechnung!$S$7&lt;&gt;0,"Variable Sömmerungskosten","Fixe Sömmerungskosten")</f>
        <v>Fixe Sömmerungskosten</v>
      </c>
      <c r="B471" s="102"/>
      <c r="C471" s="102"/>
      <c r="D471" s="102"/>
      <c r="E471" s="102"/>
      <c r="F471" s="103"/>
      <c r="G471" s="104">
        <f>IF(Hauptabrechnung!$S$7&lt;&gt;0,Hauptabrechnung!$S$7,Übersicht!$C$48)</f>
        <v>10</v>
      </c>
      <c r="H471" s="105">
        <f>IF(G471&lt;&gt;0,G471*F461,"")</f>
        <v>0</v>
      </c>
    </row>
    <row r="472" spans="1:8">
      <c r="A472" s="490" t="s">
        <v>10</v>
      </c>
      <c r="B472" s="491"/>
      <c r="C472" s="491"/>
      <c r="D472" s="491"/>
      <c r="E472" s="491"/>
      <c r="F472" s="491"/>
      <c r="G472" s="492"/>
      <c r="H472" s="85">
        <f>SUM(H471:H471)</f>
        <v>0</v>
      </c>
    </row>
    <row r="473" spans="1:8">
      <c r="A473" s="129"/>
      <c r="B473" s="121"/>
      <c r="C473" s="121"/>
      <c r="D473" s="121"/>
      <c r="E473" s="121"/>
      <c r="F473" s="121"/>
      <c r="G473" s="121"/>
      <c r="H473" s="130"/>
    </row>
    <row r="474" spans="1:8">
      <c r="A474" s="116" t="s">
        <v>59</v>
      </c>
      <c r="B474" s="5"/>
      <c r="C474" s="92"/>
      <c r="D474" s="92"/>
      <c r="E474" s="92"/>
      <c r="F474" s="92"/>
      <c r="G474" s="92"/>
      <c r="H474" s="98"/>
    </row>
    <row r="475" spans="1:8">
      <c r="A475" s="83" t="s">
        <v>42</v>
      </c>
      <c r="B475" s="87"/>
      <c r="C475" s="87"/>
      <c r="D475" s="87"/>
      <c r="E475" s="87"/>
      <c r="F475" s="53" t="s">
        <v>64</v>
      </c>
      <c r="G475" s="53" t="s">
        <v>62</v>
      </c>
      <c r="H475" s="57" t="s">
        <v>53</v>
      </c>
    </row>
    <row r="476" spans="1:8">
      <c r="A476" s="101" t="s">
        <v>96</v>
      </c>
      <c r="B476" s="102"/>
      <c r="C476" s="102"/>
      <c r="D476" s="102"/>
      <c r="E476" s="102"/>
      <c r="F476" s="113">
        <f>IF(Gemeinwerk!$B$45=Gemeinwerk!$P$9,-1*Gemeinwerk!$D57,-1*Gemeinwerk!$E57)</f>
        <v>0</v>
      </c>
      <c r="G476" s="111">
        <f>Gemeinwerk!$B$44</f>
        <v>0</v>
      </c>
      <c r="H476" s="112">
        <f>G476*F476</f>
        <v>0</v>
      </c>
    </row>
    <row r="477" spans="1:8">
      <c r="A477" s="101" t="s">
        <v>22</v>
      </c>
      <c r="B477" s="102"/>
      <c r="C477" s="102"/>
      <c r="D477" s="102"/>
      <c r="E477" s="102"/>
      <c r="F477" s="89"/>
      <c r="G477" s="114"/>
      <c r="H477" s="112">
        <f>-1*Gemeinwerk!$F57</f>
        <v>0</v>
      </c>
    </row>
    <row r="478" spans="1:8">
      <c r="A478" s="490" t="s">
        <v>10</v>
      </c>
      <c r="B478" s="491"/>
      <c r="C478" s="491"/>
      <c r="D478" s="491"/>
      <c r="E478" s="491"/>
      <c r="F478" s="491"/>
      <c r="G478" s="492"/>
      <c r="H478" s="86">
        <f>SUM(H476:H477)</f>
        <v>0</v>
      </c>
    </row>
    <row r="479" spans="1:8">
      <c r="A479" s="129"/>
      <c r="B479" s="121"/>
      <c r="C479" s="121"/>
      <c r="D479" s="121"/>
      <c r="E479" s="121"/>
      <c r="F479" s="121"/>
      <c r="G479" s="121"/>
      <c r="H479" s="131"/>
    </row>
    <row r="480" spans="1:8">
      <c r="A480" s="116" t="s">
        <v>156</v>
      </c>
      <c r="B480" s="5"/>
      <c r="C480" s="42"/>
      <c r="D480" s="42"/>
      <c r="E480" s="42"/>
      <c r="F480" s="42"/>
      <c r="G480" s="93"/>
      <c r="H480" s="98"/>
    </row>
    <row r="481" spans="1:8">
      <c r="A481" s="493" t="s">
        <v>42</v>
      </c>
      <c r="B481" s="494"/>
      <c r="C481" s="494"/>
      <c r="D481" s="494"/>
      <c r="E481" s="494"/>
      <c r="F481" s="494"/>
      <c r="G481" s="495"/>
      <c r="H481" s="57" t="s">
        <v>53</v>
      </c>
    </row>
    <row r="482" spans="1:8">
      <c r="A482" s="496"/>
      <c r="B482" s="497"/>
      <c r="C482" s="497"/>
      <c r="D482" s="497"/>
      <c r="E482" s="497"/>
      <c r="F482" s="497"/>
      <c r="G482" s="498"/>
      <c r="H482" s="381"/>
    </row>
    <row r="483" spans="1:8">
      <c r="A483" s="496"/>
      <c r="B483" s="497"/>
      <c r="C483" s="497"/>
      <c r="D483" s="497"/>
      <c r="E483" s="497"/>
      <c r="F483" s="497"/>
      <c r="G483" s="498"/>
      <c r="H483" s="381"/>
    </row>
    <row r="484" spans="1:8">
      <c r="A484" s="374"/>
      <c r="B484" s="375"/>
      <c r="C484" s="375"/>
      <c r="D484" s="375"/>
      <c r="E484" s="376"/>
      <c r="F484" s="376"/>
      <c r="G484" s="377"/>
      <c r="H484" s="381"/>
    </row>
    <row r="485" spans="1:8">
      <c r="A485" s="118"/>
      <c r="B485" s="119"/>
      <c r="C485" s="119"/>
      <c r="D485" s="120" t="s">
        <v>160</v>
      </c>
      <c r="E485" s="499">
        <f>SUM(Privat!$W$106:$W$130)</f>
        <v>0</v>
      </c>
      <c r="F485" s="499"/>
      <c r="G485" s="79" t="s">
        <v>159</v>
      </c>
      <c r="H485" s="112">
        <f>SUM(H482:H484)</f>
        <v>0</v>
      </c>
    </row>
    <row r="486" spans="1:8">
      <c r="A486" s="52"/>
      <c r="B486" s="5"/>
      <c r="C486" s="42"/>
      <c r="D486" s="42"/>
      <c r="E486" s="42"/>
      <c r="F486" s="42"/>
      <c r="G486" s="49"/>
      <c r="H486" s="98"/>
    </row>
    <row r="487" spans="1:8" ht="15.75" thickBot="1">
      <c r="A487" s="510" t="e">
        <f>IF(H487&gt;0,"TOTAL ZU UNSEREN GUNSTEN", "TOTAL ZU IHREN GUNSTEN")</f>
        <v>#DIV/0!</v>
      </c>
      <c r="B487" s="511"/>
      <c r="C487" s="511"/>
      <c r="D487" s="511"/>
      <c r="E487" s="511"/>
      <c r="F487" s="511"/>
      <c r="G487" s="501"/>
      <c r="H487" s="127" t="e">
        <f>ROUND((H467+H472+H478+H485)*2,1)/2</f>
        <v>#DIV/0!</v>
      </c>
    </row>
    <row r="488" spans="1:8">
      <c r="A488" s="50" t="s">
        <v>157</v>
      </c>
      <c r="B488" s="92"/>
      <c r="C488" s="92"/>
      <c r="D488" s="42"/>
      <c r="E488" s="42"/>
      <c r="F488" s="42"/>
      <c r="G488" s="93"/>
      <c r="H488" s="92"/>
    </row>
    <row r="489" spans="1:8">
      <c r="A489" s="48"/>
      <c r="B489" s="48"/>
      <c r="C489" s="48"/>
      <c r="D489" s="92"/>
      <c r="E489" s="92"/>
      <c r="F489" s="92"/>
      <c r="G489" s="93"/>
      <c r="H489" s="92"/>
    </row>
    <row r="490" spans="1:8">
      <c r="A490" s="88"/>
      <c r="B490" s="115" t="s">
        <v>158</v>
      </c>
      <c r="C490" s="88">
        <f>A449</f>
        <v>0</v>
      </c>
      <c r="D490" s="48"/>
      <c r="E490" s="48"/>
      <c r="F490" s="48"/>
      <c r="G490" s="49"/>
      <c r="H490" s="48"/>
    </row>
  </sheetData>
  <sheetProtection password="8F39" sheet="1" objects="1" scenarios="1"/>
  <mergeCells count="100">
    <mergeCell ref="A487:G487"/>
    <mergeCell ref="A438:G438"/>
    <mergeCell ref="A460:E460"/>
    <mergeCell ref="A461:E461"/>
    <mergeCell ref="A467:G467"/>
    <mergeCell ref="A472:G472"/>
    <mergeCell ref="A478:G478"/>
    <mergeCell ref="A481:G481"/>
    <mergeCell ref="A482:G482"/>
    <mergeCell ref="A483:G483"/>
    <mergeCell ref="E485:F485"/>
    <mergeCell ref="A389:G389"/>
    <mergeCell ref="A411:E411"/>
    <mergeCell ref="A412:E412"/>
    <mergeCell ref="A418:G418"/>
    <mergeCell ref="A423:G423"/>
    <mergeCell ref="A429:G429"/>
    <mergeCell ref="A432:G432"/>
    <mergeCell ref="A433:G433"/>
    <mergeCell ref="A434:G434"/>
    <mergeCell ref="E436:F436"/>
    <mergeCell ref="A340:G340"/>
    <mergeCell ref="A362:E362"/>
    <mergeCell ref="A363:E363"/>
    <mergeCell ref="A369:G369"/>
    <mergeCell ref="A374:G374"/>
    <mergeCell ref="A380:G380"/>
    <mergeCell ref="A383:G383"/>
    <mergeCell ref="A384:G384"/>
    <mergeCell ref="A385:G385"/>
    <mergeCell ref="E387:F387"/>
    <mergeCell ref="A291:G291"/>
    <mergeCell ref="A313:E313"/>
    <mergeCell ref="A314:E314"/>
    <mergeCell ref="A320:G320"/>
    <mergeCell ref="A325:G325"/>
    <mergeCell ref="A331:G331"/>
    <mergeCell ref="A334:G334"/>
    <mergeCell ref="A335:G335"/>
    <mergeCell ref="A336:G336"/>
    <mergeCell ref="E338:F338"/>
    <mergeCell ref="A242:G242"/>
    <mergeCell ref="A264:E264"/>
    <mergeCell ref="A265:E265"/>
    <mergeCell ref="A271:G271"/>
    <mergeCell ref="A276:G276"/>
    <mergeCell ref="A282:G282"/>
    <mergeCell ref="A285:G285"/>
    <mergeCell ref="A286:G286"/>
    <mergeCell ref="A287:G287"/>
    <mergeCell ref="E289:F289"/>
    <mergeCell ref="A193:G193"/>
    <mergeCell ref="A215:E215"/>
    <mergeCell ref="A216:E216"/>
    <mergeCell ref="A222:G222"/>
    <mergeCell ref="A227:G227"/>
    <mergeCell ref="A233:G233"/>
    <mergeCell ref="A236:G236"/>
    <mergeCell ref="A237:G237"/>
    <mergeCell ref="A238:G238"/>
    <mergeCell ref="E240:F240"/>
    <mergeCell ref="A144:G144"/>
    <mergeCell ref="A166:E166"/>
    <mergeCell ref="A167:E167"/>
    <mergeCell ref="A173:G173"/>
    <mergeCell ref="A178:G178"/>
    <mergeCell ref="A184:G184"/>
    <mergeCell ref="A187:G187"/>
    <mergeCell ref="A188:G188"/>
    <mergeCell ref="A189:G189"/>
    <mergeCell ref="E191:F191"/>
    <mergeCell ref="E142:F142"/>
    <mergeCell ref="A80:G80"/>
    <mergeCell ref="A86:G86"/>
    <mergeCell ref="A89:G89"/>
    <mergeCell ref="A90:G90"/>
    <mergeCell ref="A91:G91"/>
    <mergeCell ref="A129:G129"/>
    <mergeCell ref="A135:G135"/>
    <mergeCell ref="A138:G138"/>
    <mergeCell ref="A139:G139"/>
    <mergeCell ref="A140:G140"/>
    <mergeCell ref="E93:F93"/>
    <mergeCell ref="A95:G95"/>
    <mergeCell ref="A117:E117"/>
    <mergeCell ref="A118:E118"/>
    <mergeCell ref="A124:G124"/>
    <mergeCell ref="A26:G26"/>
    <mergeCell ref="A31:G31"/>
    <mergeCell ref="A19:E19"/>
    <mergeCell ref="A20:E20"/>
    <mergeCell ref="A68:E68"/>
    <mergeCell ref="A69:E69"/>
    <mergeCell ref="A75:G75"/>
    <mergeCell ref="A46:G46"/>
    <mergeCell ref="A37:G37"/>
    <mergeCell ref="A40:G40"/>
    <mergeCell ref="A41:G41"/>
    <mergeCell ref="A42:G42"/>
    <mergeCell ref="E44:F44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90"/>
  <sheetViews>
    <sheetView topLeftCell="A7" zoomScaleNormal="100" workbookViewId="0">
      <selection activeCell="M36" sqref="M36"/>
    </sheetView>
  </sheetViews>
  <sheetFormatPr baseColWidth="10" defaultRowHeight="15"/>
  <cols>
    <col min="1" max="6" width="10.140625" customWidth="1"/>
    <col min="7" max="7" width="12.5703125" customWidth="1"/>
    <col min="8" max="8" width="13.7109375" customWidth="1"/>
  </cols>
  <sheetData>
    <row r="1" spans="1:8">
      <c r="A1" s="88"/>
      <c r="B1" s="88"/>
      <c r="C1" s="88"/>
      <c r="D1" s="88"/>
      <c r="E1" s="88"/>
      <c r="F1" s="88"/>
      <c r="G1" s="88"/>
      <c r="H1" s="92"/>
    </row>
    <row r="2" spans="1:8">
      <c r="A2" s="5"/>
      <c r="B2" s="5"/>
      <c r="C2" s="92"/>
      <c r="D2" s="92"/>
      <c r="E2" s="92"/>
      <c r="F2" s="92"/>
      <c r="G2" s="93"/>
      <c r="H2" s="92"/>
    </row>
    <row r="3" spans="1:8">
      <c r="A3" s="88"/>
      <c r="B3" s="94"/>
      <c r="C3" s="92"/>
      <c r="D3" s="92"/>
      <c r="E3" s="92"/>
      <c r="F3" s="92"/>
      <c r="G3" s="88"/>
      <c r="H3" s="88"/>
    </row>
    <row r="4" spans="1:8">
      <c r="A4" s="88"/>
      <c r="B4" s="94"/>
      <c r="C4" s="92"/>
      <c r="D4" s="92"/>
      <c r="E4" s="92"/>
      <c r="F4" s="92"/>
      <c r="G4" s="88"/>
      <c r="H4" s="88"/>
    </row>
    <row r="5" spans="1:8">
      <c r="A5" s="88"/>
      <c r="B5" s="92"/>
      <c r="C5" s="92"/>
      <c r="D5" s="92"/>
      <c r="E5" s="92"/>
      <c r="F5" s="92"/>
      <c r="G5" s="88"/>
      <c r="H5" s="88"/>
    </row>
    <row r="6" spans="1:8">
      <c r="A6" s="92"/>
      <c r="B6" s="92"/>
      <c r="C6" s="92"/>
      <c r="D6" s="92"/>
      <c r="E6" s="92"/>
      <c r="F6" s="92"/>
      <c r="G6" s="93"/>
      <c r="H6" s="88"/>
    </row>
    <row r="7" spans="1:8">
      <c r="A7" s="92" t="str">
        <f>CONCATENATE("Alpgenossenschaft"," ",Übersicht!$C$4)</f>
        <v xml:space="preserve">Alpgenossenschaft </v>
      </c>
      <c r="B7" s="92"/>
      <c r="C7" s="92"/>
      <c r="D7" s="92"/>
      <c r="E7" s="92"/>
      <c r="F7" s="92"/>
      <c r="G7" s="93"/>
      <c r="H7" s="88"/>
    </row>
    <row r="8" spans="1:8">
      <c r="A8" s="95">
        <f>Übersicht!$C$5</f>
        <v>0</v>
      </c>
      <c r="B8" s="92"/>
      <c r="C8" s="92"/>
      <c r="D8" s="92"/>
      <c r="E8" s="92"/>
      <c r="F8" s="88"/>
      <c r="G8" s="94">
        <f>Übersicht!$B90</f>
        <v>0</v>
      </c>
      <c r="H8" s="88"/>
    </row>
    <row r="9" spans="1:8">
      <c r="A9" s="94">
        <f>Übersicht!$C$6</f>
        <v>0</v>
      </c>
      <c r="B9" s="92"/>
      <c r="C9" s="92"/>
      <c r="D9" s="92"/>
      <c r="E9" s="92"/>
      <c r="F9" s="88"/>
      <c r="G9" s="94">
        <f>Übersicht!$C90</f>
        <v>0</v>
      </c>
      <c r="H9" s="88"/>
    </row>
    <row r="10" spans="1:8">
      <c r="A10" s="94">
        <f>Übersicht!$C$7</f>
        <v>0</v>
      </c>
      <c r="B10" s="92"/>
      <c r="C10" s="92"/>
      <c r="D10" s="92"/>
      <c r="E10" s="92"/>
      <c r="F10" s="88"/>
      <c r="G10" s="94" t="str">
        <f>CONCATENATE(Übersicht!$D90," ",Übersicht!$E90)</f>
        <v xml:space="preserve"> </v>
      </c>
      <c r="H10" s="88"/>
    </row>
    <row r="11" spans="1:8">
      <c r="A11" s="92"/>
      <c r="B11" s="92"/>
      <c r="C11" s="92"/>
      <c r="D11" s="92"/>
      <c r="E11" s="92"/>
      <c r="F11" s="92"/>
      <c r="G11" s="93"/>
      <c r="H11" s="88"/>
    </row>
    <row r="12" spans="1:8">
      <c r="A12" s="92"/>
      <c r="B12" s="92"/>
      <c r="C12" s="92"/>
      <c r="D12" s="92"/>
      <c r="E12" s="92"/>
      <c r="F12" s="92"/>
      <c r="G12" s="93"/>
      <c r="H12" s="88"/>
    </row>
    <row r="13" spans="1:8">
      <c r="A13" s="92"/>
      <c r="B13" s="92"/>
      <c r="C13" s="92"/>
      <c r="D13" s="92"/>
      <c r="E13" s="92"/>
      <c r="F13" s="92"/>
      <c r="G13" s="93"/>
      <c r="H13" s="88"/>
    </row>
    <row r="14" spans="1:8">
      <c r="A14" s="92"/>
      <c r="B14" s="92"/>
      <c r="C14" s="92"/>
      <c r="D14" s="92"/>
      <c r="E14" s="92"/>
      <c r="F14" s="92"/>
      <c r="G14" s="93"/>
      <c r="H14" s="88"/>
    </row>
    <row r="15" spans="1:8" ht="15.75">
      <c r="A15" s="47" t="str">
        <f>CONCATENATE("Alprechnung"," ",Übersicht!$C$3)</f>
        <v xml:space="preserve">Alprechnung </v>
      </c>
      <c r="B15" s="47"/>
      <c r="C15" s="47"/>
      <c r="D15" s="47"/>
      <c r="E15" s="47"/>
      <c r="F15" s="47"/>
      <c r="G15" s="93"/>
      <c r="H15" s="88"/>
    </row>
    <row r="16" spans="1:8">
      <c r="A16" s="5">
        <f>Übersicht!$C$82</f>
        <v>0</v>
      </c>
      <c r="B16" s="5"/>
      <c r="C16" s="42"/>
      <c r="D16" s="42"/>
      <c r="E16" s="42"/>
      <c r="F16" s="42"/>
      <c r="G16" s="93"/>
      <c r="H16" s="88"/>
    </row>
    <row r="17" spans="1:8" ht="15.75" thickBot="1">
      <c r="A17" s="5"/>
      <c r="B17" s="5"/>
      <c r="C17" s="42"/>
      <c r="D17" s="42"/>
      <c r="E17" s="42"/>
      <c r="F17" s="42"/>
      <c r="G17" s="93"/>
      <c r="H17" s="88"/>
    </row>
    <row r="18" spans="1:8">
      <c r="A18" s="117" t="s">
        <v>61</v>
      </c>
      <c r="B18" s="3"/>
      <c r="C18" s="51"/>
      <c r="D18" s="51"/>
      <c r="E18" s="51"/>
      <c r="F18" s="51"/>
      <c r="G18" s="96"/>
      <c r="H18" s="97"/>
    </row>
    <row r="19" spans="1:8">
      <c r="A19" s="493" t="s">
        <v>42</v>
      </c>
      <c r="B19" s="494"/>
      <c r="C19" s="494"/>
      <c r="D19" s="494"/>
      <c r="E19" s="495"/>
      <c r="F19" s="72" t="s">
        <v>65</v>
      </c>
      <c r="G19" s="54" t="s">
        <v>66</v>
      </c>
      <c r="H19" s="98"/>
    </row>
    <row r="20" spans="1:8">
      <c r="A20" s="507" t="s">
        <v>162</v>
      </c>
      <c r="B20" s="508"/>
      <c r="C20" s="508"/>
      <c r="D20" s="508"/>
      <c r="E20" s="509"/>
      <c r="F20" s="110">
        <f>Übersicht!$G90</f>
        <v>0</v>
      </c>
      <c r="G20" s="99" t="str">
        <f>Übersicht!$G$89</f>
        <v>NST</v>
      </c>
      <c r="H20" s="98"/>
    </row>
    <row r="21" spans="1:8">
      <c r="A21" s="52"/>
      <c r="B21" s="5"/>
      <c r="C21" s="42"/>
      <c r="D21" s="42"/>
      <c r="E21" s="42"/>
      <c r="F21" s="42"/>
      <c r="G21" s="93"/>
      <c r="H21" s="98"/>
    </row>
    <row r="22" spans="1:8">
      <c r="A22" s="116" t="s">
        <v>154</v>
      </c>
      <c r="B22" s="5"/>
      <c r="C22" s="42"/>
      <c r="D22" s="42"/>
      <c r="E22" s="42"/>
      <c r="F22" s="42"/>
      <c r="G22" s="93"/>
      <c r="H22" s="98"/>
    </row>
    <row r="23" spans="1:8">
      <c r="A23" s="73" t="s">
        <v>42</v>
      </c>
      <c r="B23" s="64"/>
      <c r="C23" s="64"/>
      <c r="D23" s="64"/>
      <c r="E23" s="64"/>
      <c r="F23" s="74"/>
      <c r="G23" s="53" t="s">
        <v>62</v>
      </c>
      <c r="H23" s="57" t="s">
        <v>53</v>
      </c>
    </row>
    <row r="24" spans="1:8">
      <c r="A24" s="101" t="str">
        <f>Privat!$J$153</f>
        <v/>
      </c>
      <c r="B24" s="102"/>
      <c r="C24" s="102"/>
      <c r="D24" s="102"/>
      <c r="E24" s="102"/>
      <c r="F24" s="103"/>
      <c r="G24" s="104" t="e">
        <f>-1*Privat!$K$153/Übersicht!$G$110</f>
        <v>#DIV/0!</v>
      </c>
      <c r="H24" s="105" t="e">
        <f>F20*G24</f>
        <v>#DIV/0!</v>
      </c>
    </row>
    <row r="25" spans="1:8">
      <c r="A25" s="101" t="str">
        <f>Privat!$J$154</f>
        <v/>
      </c>
      <c r="B25" s="102"/>
      <c r="C25" s="102"/>
      <c r="D25" s="102"/>
      <c r="E25" s="102"/>
      <c r="F25" s="103"/>
      <c r="G25" s="104" t="e">
        <f>-1*Privat!$K$154/Übersicht!$G$110</f>
        <v>#DIV/0!</v>
      </c>
      <c r="H25" s="105" t="e">
        <f>F20*G25</f>
        <v>#DIV/0!</v>
      </c>
    </row>
    <row r="26" spans="1:8">
      <c r="A26" s="490" t="s">
        <v>10</v>
      </c>
      <c r="B26" s="491"/>
      <c r="C26" s="491"/>
      <c r="D26" s="491"/>
      <c r="E26" s="491"/>
      <c r="F26" s="491"/>
      <c r="G26" s="492"/>
      <c r="H26" s="85" t="e">
        <f>SUM(H24:H25)</f>
        <v>#DIV/0!</v>
      </c>
    </row>
    <row r="27" spans="1:8">
      <c r="A27" s="129"/>
      <c r="B27" s="121"/>
      <c r="C27" s="121"/>
      <c r="D27" s="121"/>
      <c r="E27" s="121"/>
      <c r="F27" s="121"/>
      <c r="G27" s="121"/>
      <c r="H27" s="130"/>
    </row>
    <row r="28" spans="1:8">
      <c r="A28" s="116" t="s">
        <v>155</v>
      </c>
      <c r="B28" s="5"/>
      <c r="C28" s="92"/>
      <c r="D28" s="92"/>
      <c r="E28" s="92"/>
      <c r="F28" s="92"/>
      <c r="G28" s="107"/>
      <c r="H28" s="108"/>
    </row>
    <row r="29" spans="1:8">
      <c r="A29" s="73" t="s">
        <v>42</v>
      </c>
      <c r="B29" s="64"/>
      <c r="C29" s="64"/>
      <c r="D29" s="64"/>
      <c r="E29" s="64"/>
      <c r="F29" s="74"/>
      <c r="G29" s="55" t="s">
        <v>62</v>
      </c>
      <c r="H29" s="57" t="s">
        <v>53</v>
      </c>
    </row>
    <row r="30" spans="1:8">
      <c r="A30" s="101" t="e">
        <f>IF(Hauptabrechnung!$U$7&lt;&gt;0,"Variable Sömmerungskosten","Fixe Sömmerungskosten")</f>
        <v>#DIV/0!</v>
      </c>
      <c r="B30" s="102"/>
      <c r="C30" s="102"/>
      <c r="D30" s="102"/>
      <c r="E30" s="102"/>
      <c r="F30" s="103"/>
      <c r="G30" s="104" t="e">
        <f>IF(Hauptabrechnung!$U$7&lt;&gt;0,Hauptabrechnung!$U$7,Übersicht!$C$87)</f>
        <v>#DIV/0!</v>
      </c>
      <c r="H30" s="105" t="e">
        <f>IF(G30&lt;&gt;0,G30*F20,"")</f>
        <v>#DIV/0!</v>
      </c>
    </row>
    <row r="31" spans="1:8">
      <c r="A31" s="490" t="s">
        <v>10</v>
      </c>
      <c r="B31" s="491"/>
      <c r="C31" s="491"/>
      <c r="D31" s="491"/>
      <c r="E31" s="491"/>
      <c r="F31" s="491"/>
      <c r="G31" s="492"/>
      <c r="H31" s="85" t="e">
        <f>SUM(H30:H30)</f>
        <v>#DIV/0!</v>
      </c>
    </row>
    <row r="32" spans="1:8">
      <c r="A32" s="129"/>
      <c r="B32" s="121"/>
      <c r="C32" s="121"/>
      <c r="D32" s="121"/>
      <c r="E32" s="121"/>
      <c r="F32" s="121"/>
      <c r="G32" s="121"/>
      <c r="H32" s="130"/>
    </row>
    <row r="33" spans="1:8">
      <c r="A33" s="116" t="s">
        <v>59</v>
      </c>
      <c r="B33" s="5"/>
      <c r="C33" s="92"/>
      <c r="D33" s="92"/>
      <c r="E33" s="92"/>
      <c r="F33" s="92"/>
      <c r="G33" s="92"/>
      <c r="H33" s="98"/>
    </row>
    <row r="34" spans="1:8">
      <c r="A34" s="73" t="s">
        <v>42</v>
      </c>
      <c r="B34" s="64"/>
      <c r="C34" s="64"/>
      <c r="D34" s="64"/>
      <c r="E34" s="64"/>
      <c r="F34" s="53" t="s">
        <v>64</v>
      </c>
      <c r="G34" s="53" t="s">
        <v>62</v>
      </c>
      <c r="H34" s="57" t="s">
        <v>53</v>
      </c>
    </row>
    <row r="35" spans="1:8">
      <c r="A35" s="101" t="s">
        <v>96</v>
      </c>
      <c r="B35" s="102"/>
      <c r="C35" s="102"/>
      <c r="D35" s="102"/>
      <c r="E35" s="102"/>
      <c r="F35" s="113">
        <f>IF(Gemeinwerk!$B$84=Gemeinwerk!$P$9,-1*Gemeinwerk!$D87,-1*Gemeinwerk!$E87)</f>
        <v>0</v>
      </c>
      <c r="G35" s="111">
        <f>Gemeinwerk!$B$83</f>
        <v>0</v>
      </c>
      <c r="H35" s="112">
        <f>G35*F35</f>
        <v>0</v>
      </c>
    </row>
    <row r="36" spans="1:8">
      <c r="A36" s="101" t="s">
        <v>22</v>
      </c>
      <c r="B36" s="102"/>
      <c r="C36" s="102"/>
      <c r="D36" s="102"/>
      <c r="E36" s="102"/>
      <c r="F36" s="89"/>
      <c r="G36" s="114"/>
      <c r="H36" s="112">
        <f>-1*Gemeinwerk!$F87</f>
        <v>0</v>
      </c>
    </row>
    <row r="37" spans="1:8">
      <c r="A37" s="490" t="s">
        <v>10</v>
      </c>
      <c r="B37" s="491"/>
      <c r="C37" s="491"/>
      <c r="D37" s="491"/>
      <c r="E37" s="491"/>
      <c r="F37" s="491"/>
      <c r="G37" s="492"/>
      <c r="H37" s="86">
        <f>SUM(H35:H36)</f>
        <v>0</v>
      </c>
    </row>
    <row r="38" spans="1:8">
      <c r="A38" s="129"/>
      <c r="B38" s="121"/>
      <c r="C38" s="121"/>
      <c r="D38" s="121"/>
      <c r="E38" s="121"/>
      <c r="F38" s="121"/>
      <c r="G38" s="121"/>
      <c r="H38" s="131"/>
    </row>
    <row r="39" spans="1:8">
      <c r="A39" s="116" t="s">
        <v>156</v>
      </c>
      <c r="B39" s="5"/>
      <c r="C39" s="42"/>
      <c r="D39" s="42"/>
      <c r="E39" s="42"/>
      <c r="F39" s="42"/>
      <c r="G39" s="93"/>
      <c r="H39" s="98"/>
    </row>
    <row r="40" spans="1:8">
      <c r="A40" s="493" t="s">
        <v>42</v>
      </c>
      <c r="B40" s="494"/>
      <c r="C40" s="494"/>
      <c r="D40" s="494"/>
      <c r="E40" s="494"/>
      <c r="F40" s="494"/>
      <c r="G40" s="495"/>
      <c r="H40" s="57" t="s">
        <v>53</v>
      </c>
    </row>
    <row r="41" spans="1:8">
      <c r="A41" s="496"/>
      <c r="B41" s="497"/>
      <c r="C41" s="497"/>
      <c r="D41" s="497"/>
      <c r="E41" s="497"/>
      <c r="F41" s="497"/>
      <c r="G41" s="498"/>
      <c r="H41" s="381"/>
    </row>
    <row r="42" spans="1:8">
      <c r="A42" s="496"/>
      <c r="B42" s="497"/>
      <c r="C42" s="497"/>
      <c r="D42" s="497"/>
      <c r="E42" s="497"/>
      <c r="F42" s="497"/>
      <c r="G42" s="498"/>
      <c r="H42" s="381"/>
    </row>
    <row r="43" spans="1:8">
      <c r="A43" s="374"/>
      <c r="B43" s="375"/>
      <c r="C43" s="375"/>
      <c r="D43" s="375"/>
      <c r="E43" s="376"/>
      <c r="F43" s="376"/>
      <c r="G43" s="377"/>
      <c r="H43" s="381"/>
    </row>
    <row r="44" spans="1:8">
      <c r="A44" s="118"/>
      <c r="B44" s="119"/>
      <c r="C44" s="119"/>
      <c r="D44" s="120" t="s">
        <v>160</v>
      </c>
      <c r="E44" s="499">
        <f>SUM(Privat!$M$155:$M$179)</f>
        <v>0</v>
      </c>
      <c r="F44" s="499"/>
      <c r="G44" s="71" t="s">
        <v>159</v>
      </c>
      <c r="H44" s="112">
        <f>SUM(H41:H43)</f>
        <v>0</v>
      </c>
    </row>
    <row r="45" spans="1:8">
      <c r="A45" s="52"/>
      <c r="B45" s="5"/>
      <c r="C45" s="42"/>
      <c r="D45" s="42"/>
      <c r="E45" s="42"/>
      <c r="F45" s="42"/>
      <c r="G45" s="49"/>
      <c r="H45" s="98"/>
    </row>
    <row r="46" spans="1:8" ht="15.75" thickBot="1">
      <c r="A46" s="510" t="e">
        <f>IF(H46&gt;0,"TOTAL ZU UNSEREN GUNSTEN", "TOTAL ZU IHREN GUNSTEN")</f>
        <v>#DIV/0!</v>
      </c>
      <c r="B46" s="511"/>
      <c r="C46" s="511"/>
      <c r="D46" s="511"/>
      <c r="E46" s="511"/>
      <c r="F46" s="511"/>
      <c r="G46" s="501"/>
      <c r="H46" s="127" t="e">
        <f>ROUND((H26+H31+H37+H44)*2,1)/2</f>
        <v>#DIV/0!</v>
      </c>
    </row>
    <row r="47" spans="1:8">
      <c r="A47" s="50" t="s">
        <v>157</v>
      </c>
      <c r="B47" s="92"/>
      <c r="C47" s="92"/>
      <c r="D47" s="42"/>
      <c r="E47" s="42"/>
      <c r="F47" s="42"/>
      <c r="G47" s="93"/>
      <c r="H47" s="92"/>
    </row>
    <row r="48" spans="1:8">
      <c r="A48" s="48"/>
      <c r="B48" s="48"/>
      <c r="C48" s="48"/>
      <c r="D48" s="92"/>
      <c r="E48" s="92"/>
      <c r="F48" s="92"/>
      <c r="G48" s="93"/>
      <c r="H48" s="92"/>
    </row>
    <row r="49" spans="1:8">
      <c r="A49" s="88"/>
      <c r="B49" s="115" t="s">
        <v>158</v>
      </c>
      <c r="C49" s="88">
        <f>A8</f>
        <v>0</v>
      </c>
      <c r="D49" s="48"/>
      <c r="E49" s="48"/>
      <c r="F49" s="48"/>
      <c r="G49" s="49"/>
      <c r="H49" s="48"/>
    </row>
    <row r="50" spans="1:8">
      <c r="A50" s="88"/>
      <c r="B50" s="88"/>
      <c r="C50" s="88"/>
      <c r="D50" s="88"/>
      <c r="E50" s="88"/>
      <c r="F50" s="88"/>
      <c r="G50" s="88"/>
      <c r="H50" s="92"/>
    </row>
    <row r="51" spans="1:8">
      <c r="A51" s="5"/>
      <c r="B51" s="5"/>
      <c r="C51" s="92"/>
      <c r="D51" s="92"/>
      <c r="E51" s="92"/>
      <c r="F51" s="92"/>
      <c r="G51" s="93"/>
      <c r="H51" s="92"/>
    </row>
    <row r="52" spans="1:8">
      <c r="A52" s="88"/>
      <c r="B52" s="94"/>
      <c r="C52" s="92"/>
      <c r="D52" s="92"/>
      <c r="E52" s="92"/>
      <c r="F52" s="92"/>
      <c r="G52" s="88"/>
      <c r="H52" s="88"/>
    </row>
    <row r="53" spans="1:8">
      <c r="A53" s="88"/>
      <c r="B53" s="94"/>
      <c r="C53" s="92"/>
      <c r="D53" s="92"/>
      <c r="E53" s="92"/>
      <c r="F53" s="92"/>
      <c r="G53" s="88"/>
      <c r="H53" s="88"/>
    </row>
    <row r="54" spans="1:8">
      <c r="A54" s="88"/>
      <c r="B54" s="92"/>
      <c r="C54" s="92"/>
      <c r="D54" s="92"/>
      <c r="E54" s="92"/>
      <c r="F54" s="92"/>
      <c r="G54" s="88"/>
      <c r="H54" s="88"/>
    </row>
    <row r="55" spans="1:8">
      <c r="A55" s="92"/>
      <c r="B55" s="92"/>
      <c r="C55" s="92"/>
      <c r="D55" s="92"/>
      <c r="E55" s="92"/>
      <c r="F55" s="92"/>
      <c r="G55" s="93"/>
      <c r="H55" s="88"/>
    </row>
    <row r="56" spans="1:8">
      <c r="A56" s="92" t="str">
        <f>CONCATENATE("Alpgenossenschaft"," ",Übersicht!$C$4)</f>
        <v xml:space="preserve">Alpgenossenschaft </v>
      </c>
      <c r="B56" s="92"/>
      <c r="C56" s="92"/>
      <c r="D56" s="92"/>
      <c r="E56" s="92"/>
      <c r="F56" s="92"/>
      <c r="G56" s="93"/>
      <c r="H56" s="88"/>
    </row>
    <row r="57" spans="1:8">
      <c r="A57" s="95">
        <f>Übersicht!$C$5</f>
        <v>0</v>
      </c>
      <c r="B57" s="92"/>
      <c r="C57" s="92"/>
      <c r="D57" s="92"/>
      <c r="E57" s="92"/>
      <c r="F57" s="88"/>
      <c r="G57" s="94">
        <f>Übersicht!$B91</f>
        <v>0</v>
      </c>
      <c r="H57" s="88"/>
    </row>
    <row r="58" spans="1:8">
      <c r="A58" s="94">
        <f>Übersicht!$C$6</f>
        <v>0</v>
      </c>
      <c r="B58" s="92"/>
      <c r="C58" s="92"/>
      <c r="D58" s="92"/>
      <c r="E58" s="92"/>
      <c r="F58" s="88"/>
      <c r="G58" s="94">
        <f>Übersicht!$C91</f>
        <v>0</v>
      </c>
      <c r="H58" s="88"/>
    </row>
    <row r="59" spans="1:8">
      <c r="A59" s="94">
        <f>Übersicht!$C$7</f>
        <v>0</v>
      </c>
      <c r="B59" s="92"/>
      <c r="C59" s="92"/>
      <c r="D59" s="92"/>
      <c r="E59" s="92"/>
      <c r="F59" s="88"/>
      <c r="G59" s="94" t="str">
        <f>CONCATENATE(Übersicht!$D91," ",Übersicht!$E91)</f>
        <v xml:space="preserve"> </v>
      </c>
      <c r="H59" s="88"/>
    </row>
    <row r="60" spans="1:8">
      <c r="A60" s="92"/>
      <c r="B60" s="92"/>
      <c r="C60" s="92"/>
      <c r="D60" s="92"/>
      <c r="E60" s="92"/>
      <c r="F60" s="92"/>
      <c r="G60" s="93"/>
      <c r="H60" s="88"/>
    </row>
    <row r="61" spans="1:8">
      <c r="A61" s="92"/>
      <c r="B61" s="92"/>
      <c r="C61" s="92"/>
      <c r="D61" s="92"/>
      <c r="E61" s="92"/>
      <c r="F61" s="92"/>
      <c r="G61" s="93"/>
      <c r="H61" s="88"/>
    </row>
    <row r="62" spans="1:8">
      <c r="A62" s="92"/>
      <c r="B62" s="92"/>
      <c r="C62" s="92"/>
      <c r="D62" s="92"/>
      <c r="E62" s="92"/>
      <c r="F62" s="92"/>
      <c r="G62" s="93"/>
      <c r="H62" s="88"/>
    </row>
    <row r="63" spans="1:8">
      <c r="A63" s="92"/>
      <c r="B63" s="92"/>
      <c r="C63" s="92"/>
      <c r="D63" s="92"/>
      <c r="E63" s="92"/>
      <c r="F63" s="92"/>
      <c r="G63" s="93"/>
      <c r="H63" s="88"/>
    </row>
    <row r="64" spans="1:8" ht="15.75">
      <c r="A64" s="47" t="str">
        <f>CONCATENATE("Alprechnung"," ",Übersicht!$C$3)</f>
        <v xml:space="preserve">Alprechnung </v>
      </c>
      <c r="B64" s="47"/>
      <c r="C64" s="47"/>
      <c r="D64" s="47"/>
      <c r="E64" s="47"/>
      <c r="F64" s="47"/>
      <c r="G64" s="93"/>
      <c r="H64" s="88"/>
    </row>
    <row r="65" spans="1:8">
      <c r="A65" s="5">
        <f>Übersicht!$C$82</f>
        <v>0</v>
      </c>
      <c r="B65" s="5"/>
      <c r="C65" s="42"/>
      <c r="D65" s="42"/>
      <c r="E65" s="42"/>
      <c r="F65" s="42"/>
      <c r="G65" s="93"/>
      <c r="H65" s="88"/>
    </row>
    <row r="66" spans="1:8" ht="15.75" thickBot="1">
      <c r="A66" s="5"/>
      <c r="B66" s="5"/>
      <c r="C66" s="42"/>
      <c r="D66" s="42"/>
      <c r="E66" s="42"/>
      <c r="F66" s="42"/>
      <c r="G66" s="93"/>
      <c r="H66" s="88"/>
    </row>
    <row r="67" spans="1:8">
      <c r="A67" s="117" t="s">
        <v>61</v>
      </c>
      <c r="B67" s="3"/>
      <c r="C67" s="51"/>
      <c r="D67" s="51"/>
      <c r="E67" s="51"/>
      <c r="F67" s="51"/>
      <c r="G67" s="96"/>
      <c r="H67" s="97"/>
    </row>
    <row r="68" spans="1:8">
      <c r="A68" s="493" t="s">
        <v>42</v>
      </c>
      <c r="B68" s="494"/>
      <c r="C68" s="494"/>
      <c r="D68" s="494"/>
      <c r="E68" s="495"/>
      <c r="F68" s="81" t="s">
        <v>65</v>
      </c>
      <c r="G68" s="54" t="s">
        <v>66</v>
      </c>
      <c r="H68" s="98"/>
    </row>
    <row r="69" spans="1:8">
      <c r="A69" s="507" t="s">
        <v>162</v>
      </c>
      <c r="B69" s="508"/>
      <c r="C69" s="508"/>
      <c r="D69" s="508"/>
      <c r="E69" s="509"/>
      <c r="F69" s="110">
        <f>Übersicht!$G91</f>
        <v>0</v>
      </c>
      <c r="G69" s="99" t="str">
        <f>Übersicht!$G$89</f>
        <v>NST</v>
      </c>
      <c r="H69" s="98"/>
    </row>
    <row r="70" spans="1:8">
      <c r="A70" s="52"/>
      <c r="B70" s="5"/>
      <c r="C70" s="42"/>
      <c r="D70" s="42"/>
      <c r="E70" s="42"/>
      <c r="F70" s="42"/>
      <c r="G70" s="93"/>
      <c r="H70" s="98"/>
    </row>
    <row r="71" spans="1:8">
      <c r="A71" s="116" t="s">
        <v>154</v>
      </c>
      <c r="B71" s="5"/>
      <c r="C71" s="42"/>
      <c r="D71" s="42"/>
      <c r="E71" s="42"/>
      <c r="F71" s="42"/>
      <c r="G71" s="93"/>
      <c r="H71" s="98"/>
    </row>
    <row r="72" spans="1:8">
      <c r="A72" s="83" t="s">
        <v>42</v>
      </c>
      <c r="B72" s="87"/>
      <c r="C72" s="87"/>
      <c r="D72" s="87"/>
      <c r="E72" s="87"/>
      <c r="F72" s="84"/>
      <c r="G72" s="53" t="s">
        <v>62</v>
      </c>
      <c r="H72" s="57" t="s">
        <v>53</v>
      </c>
    </row>
    <row r="73" spans="1:8">
      <c r="A73" s="101" t="str">
        <f>Privat!$J$153</f>
        <v/>
      </c>
      <c r="B73" s="102"/>
      <c r="C73" s="102"/>
      <c r="D73" s="102"/>
      <c r="E73" s="102"/>
      <c r="F73" s="103"/>
      <c r="G73" s="104" t="e">
        <f>-1*Privat!$K$153/Übersicht!$G$110</f>
        <v>#DIV/0!</v>
      </c>
      <c r="H73" s="105" t="e">
        <f>F69*G73</f>
        <v>#DIV/0!</v>
      </c>
    </row>
    <row r="74" spans="1:8">
      <c r="A74" s="101" t="str">
        <f>Privat!$J$154</f>
        <v/>
      </c>
      <c r="B74" s="102"/>
      <c r="C74" s="102"/>
      <c r="D74" s="102"/>
      <c r="E74" s="102"/>
      <c r="F74" s="103"/>
      <c r="G74" s="104" t="e">
        <f>-1*Privat!$K$154/Übersicht!$G$110</f>
        <v>#DIV/0!</v>
      </c>
      <c r="H74" s="105" t="e">
        <f>F69*G74</f>
        <v>#DIV/0!</v>
      </c>
    </row>
    <row r="75" spans="1:8">
      <c r="A75" s="490" t="s">
        <v>10</v>
      </c>
      <c r="B75" s="491"/>
      <c r="C75" s="491"/>
      <c r="D75" s="491"/>
      <c r="E75" s="491"/>
      <c r="F75" s="491"/>
      <c r="G75" s="492"/>
      <c r="H75" s="85" t="e">
        <f>SUM(H73:H74)</f>
        <v>#DIV/0!</v>
      </c>
    </row>
    <row r="76" spans="1:8">
      <c r="A76" s="129"/>
      <c r="B76" s="121"/>
      <c r="C76" s="121"/>
      <c r="D76" s="121"/>
      <c r="E76" s="121"/>
      <c r="F76" s="121"/>
      <c r="G76" s="121"/>
      <c r="H76" s="130"/>
    </row>
    <row r="77" spans="1:8">
      <c r="A77" s="116" t="s">
        <v>155</v>
      </c>
      <c r="B77" s="5"/>
      <c r="C77" s="92"/>
      <c r="D77" s="92"/>
      <c r="E77" s="92"/>
      <c r="F77" s="92"/>
      <c r="G77" s="107"/>
      <c r="H77" s="108"/>
    </row>
    <row r="78" spans="1:8">
      <c r="A78" s="83" t="s">
        <v>42</v>
      </c>
      <c r="B78" s="87"/>
      <c r="C78" s="87"/>
      <c r="D78" s="87"/>
      <c r="E78" s="87"/>
      <c r="F78" s="84"/>
      <c r="G78" s="55" t="s">
        <v>62</v>
      </c>
      <c r="H78" s="57" t="s">
        <v>53</v>
      </c>
    </row>
    <row r="79" spans="1:8">
      <c r="A79" s="101" t="e">
        <f>IF(Hauptabrechnung!$U$7&lt;&gt;0,"Variable Sömmerungskosten","Fixe Sömmerungskosten")</f>
        <v>#DIV/0!</v>
      </c>
      <c r="B79" s="102"/>
      <c r="C79" s="102"/>
      <c r="D79" s="102"/>
      <c r="E79" s="102"/>
      <c r="F79" s="103"/>
      <c r="G79" s="104" t="e">
        <f>IF(Hauptabrechnung!$U$7&lt;&gt;0,Hauptabrechnung!$U$7,Übersicht!$C$87)</f>
        <v>#DIV/0!</v>
      </c>
      <c r="H79" s="105" t="e">
        <f>IF(G79&lt;&gt;0,G79*F69,"")</f>
        <v>#DIV/0!</v>
      </c>
    </row>
    <row r="80" spans="1:8">
      <c r="A80" s="490" t="s">
        <v>10</v>
      </c>
      <c r="B80" s="491"/>
      <c r="C80" s="491"/>
      <c r="D80" s="491"/>
      <c r="E80" s="491"/>
      <c r="F80" s="491"/>
      <c r="G80" s="492"/>
      <c r="H80" s="85" t="e">
        <f>SUM(H79:H79)</f>
        <v>#DIV/0!</v>
      </c>
    </row>
    <row r="81" spans="1:8">
      <c r="A81" s="129"/>
      <c r="B81" s="121"/>
      <c r="C81" s="121"/>
      <c r="D81" s="121"/>
      <c r="E81" s="121"/>
      <c r="F81" s="121"/>
      <c r="G81" s="121"/>
      <c r="H81" s="130"/>
    </row>
    <row r="82" spans="1:8">
      <c r="A82" s="116" t="s">
        <v>59</v>
      </c>
      <c r="B82" s="5"/>
      <c r="C82" s="92"/>
      <c r="D82" s="92"/>
      <c r="E82" s="92"/>
      <c r="F82" s="92"/>
      <c r="G82" s="92"/>
      <c r="H82" s="98"/>
    </row>
    <row r="83" spans="1:8">
      <c r="A83" s="83" t="s">
        <v>42</v>
      </c>
      <c r="B83" s="87"/>
      <c r="C83" s="87"/>
      <c r="D83" s="87"/>
      <c r="E83" s="87"/>
      <c r="F83" s="53" t="s">
        <v>64</v>
      </c>
      <c r="G83" s="53" t="s">
        <v>62</v>
      </c>
      <c r="H83" s="57" t="s">
        <v>53</v>
      </c>
    </row>
    <row r="84" spans="1:8">
      <c r="A84" s="101" t="s">
        <v>96</v>
      </c>
      <c r="B84" s="102"/>
      <c r="C84" s="102"/>
      <c r="D84" s="102"/>
      <c r="E84" s="102"/>
      <c r="F84" s="113">
        <f>IF(Gemeinwerk!$B$84=Gemeinwerk!$P$9,-1*Gemeinwerk!$D88,-1*Gemeinwerk!$E88)</f>
        <v>0</v>
      </c>
      <c r="G84" s="111">
        <f>Gemeinwerk!$B$83</f>
        <v>0</v>
      </c>
      <c r="H84" s="112">
        <f>G84*F84</f>
        <v>0</v>
      </c>
    </row>
    <row r="85" spans="1:8">
      <c r="A85" s="101" t="s">
        <v>22</v>
      </c>
      <c r="B85" s="102"/>
      <c r="C85" s="102"/>
      <c r="D85" s="102"/>
      <c r="E85" s="102"/>
      <c r="F85" s="89"/>
      <c r="G85" s="114"/>
      <c r="H85" s="112">
        <f>-1*Gemeinwerk!$F88</f>
        <v>0</v>
      </c>
    </row>
    <row r="86" spans="1:8">
      <c r="A86" s="490" t="s">
        <v>10</v>
      </c>
      <c r="B86" s="491"/>
      <c r="C86" s="491"/>
      <c r="D86" s="491"/>
      <c r="E86" s="491"/>
      <c r="F86" s="491"/>
      <c r="G86" s="492"/>
      <c r="H86" s="86">
        <f>SUM(H84:H85)</f>
        <v>0</v>
      </c>
    </row>
    <row r="87" spans="1:8">
      <c r="A87" s="129"/>
      <c r="B87" s="121"/>
      <c r="C87" s="121"/>
      <c r="D87" s="121"/>
      <c r="E87" s="121"/>
      <c r="F87" s="121"/>
      <c r="G87" s="121"/>
      <c r="H87" s="131"/>
    </row>
    <row r="88" spans="1:8">
      <c r="A88" s="116" t="s">
        <v>156</v>
      </c>
      <c r="B88" s="5"/>
      <c r="C88" s="42"/>
      <c r="D88" s="42"/>
      <c r="E88" s="42"/>
      <c r="F88" s="42"/>
      <c r="G88" s="93"/>
      <c r="H88" s="98"/>
    </row>
    <row r="89" spans="1:8">
      <c r="A89" s="493" t="s">
        <v>42</v>
      </c>
      <c r="B89" s="494"/>
      <c r="C89" s="494"/>
      <c r="D89" s="494"/>
      <c r="E89" s="494"/>
      <c r="F89" s="494"/>
      <c r="G89" s="495"/>
      <c r="H89" s="57" t="s">
        <v>53</v>
      </c>
    </row>
    <row r="90" spans="1:8">
      <c r="A90" s="496"/>
      <c r="B90" s="497"/>
      <c r="C90" s="497"/>
      <c r="D90" s="497"/>
      <c r="E90" s="497"/>
      <c r="F90" s="497"/>
      <c r="G90" s="498"/>
      <c r="H90" s="381"/>
    </row>
    <row r="91" spans="1:8">
      <c r="A91" s="496"/>
      <c r="B91" s="497"/>
      <c r="C91" s="497"/>
      <c r="D91" s="497"/>
      <c r="E91" s="497"/>
      <c r="F91" s="497"/>
      <c r="G91" s="498"/>
      <c r="H91" s="381"/>
    </row>
    <row r="92" spans="1:8">
      <c r="A92" s="374"/>
      <c r="B92" s="375"/>
      <c r="C92" s="375"/>
      <c r="D92" s="375"/>
      <c r="E92" s="376"/>
      <c r="F92" s="376"/>
      <c r="G92" s="377"/>
      <c r="H92" s="381"/>
    </row>
    <row r="93" spans="1:8">
      <c r="A93" s="118"/>
      <c r="B93" s="119"/>
      <c r="C93" s="119"/>
      <c r="D93" s="120" t="s">
        <v>160</v>
      </c>
      <c r="E93" s="499">
        <f>SUM(Privat!$N$155:$N$179)</f>
        <v>0</v>
      </c>
      <c r="F93" s="499"/>
      <c r="G93" s="79" t="s">
        <v>159</v>
      </c>
      <c r="H93" s="112">
        <f>SUM(H90:H92)</f>
        <v>0</v>
      </c>
    </row>
    <row r="94" spans="1:8">
      <c r="A94" s="52"/>
      <c r="B94" s="5"/>
      <c r="C94" s="42"/>
      <c r="D94" s="42"/>
      <c r="E94" s="42"/>
      <c r="F94" s="42"/>
      <c r="G94" s="49"/>
      <c r="H94" s="98"/>
    </row>
    <row r="95" spans="1:8" ht="15.75" thickBot="1">
      <c r="A95" s="510" t="e">
        <f>IF(H95&gt;0,"TOTAL ZU UNSEREN GUNSTEN", "TOTAL ZU IHREN GUNSTEN")</f>
        <v>#DIV/0!</v>
      </c>
      <c r="B95" s="511"/>
      <c r="C95" s="511"/>
      <c r="D95" s="511"/>
      <c r="E95" s="511"/>
      <c r="F95" s="511"/>
      <c r="G95" s="501"/>
      <c r="H95" s="127" t="e">
        <f>ROUND((H75+H80+H86+H93)*2,1)/2</f>
        <v>#DIV/0!</v>
      </c>
    </row>
    <row r="96" spans="1:8">
      <c r="A96" s="50" t="s">
        <v>157</v>
      </c>
      <c r="B96" s="92"/>
      <c r="C96" s="92"/>
      <c r="D96" s="42"/>
      <c r="E96" s="42"/>
      <c r="F96" s="42"/>
      <c r="G96" s="93"/>
      <c r="H96" s="92"/>
    </row>
    <row r="97" spans="1:8">
      <c r="A97" s="48"/>
      <c r="B97" s="48"/>
      <c r="C97" s="48"/>
      <c r="D97" s="92"/>
      <c r="E97" s="92"/>
      <c r="F97" s="92"/>
      <c r="G97" s="93"/>
      <c r="H97" s="92"/>
    </row>
    <row r="98" spans="1:8">
      <c r="A98" s="88"/>
      <c r="B98" s="115" t="s">
        <v>158</v>
      </c>
      <c r="C98" s="88">
        <f>A57</f>
        <v>0</v>
      </c>
      <c r="D98" s="48"/>
      <c r="E98" s="48"/>
      <c r="F98" s="48"/>
      <c r="G98" s="49"/>
      <c r="H98" s="48"/>
    </row>
    <row r="99" spans="1:8">
      <c r="A99" s="88"/>
      <c r="B99" s="88"/>
      <c r="C99" s="88"/>
      <c r="D99" s="88"/>
      <c r="E99" s="88"/>
      <c r="F99" s="88"/>
      <c r="G99" s="88"/>
      <c r="H99" s="92"/>
    </row>
    <row r="100" spans="1:8">
      <c r="A100" s="5"/>
      <c r="B100" s="5"/>
      <c r="C100" s="92"/>
      <c r="D100" s="92"/>
      <c r="E100" s="92"/>
      <c r="F100" s="92"/>
      <c r="G100" s="93"/>
      <c r="H100" s="92"/>
    </row>
    <row r="101" spans="1:8">
      <c r="A101" s="88"/>
      <c r="B101" s="94"/>
      <c r="C101" s="92"/>
      <c r="D101" s="92"/>
      <c r="E101" s="92"/>
      <c r="F101" s="92"/>
      <c r="G101" s="88"/>
      <c r="H101" s="88"/>
    </row>
    <row r="102" spans="1:8">
      <c r="A102" s="88"/>
      <c r="B102" s="94"/>
      <c r="C102" s="92"/>
      <c r="D102" s="92"/>
      <c r="E102" s="92"/>
      <c r="F102" s="92"/>
      <c r="G102" s="88"/>
      <c r="H102" s="88"/>
    </row>
    <row r="103" spans="1:8">
      <c r="A103" s="88"/>
      <c r="B103" s="92"/>
      <c r="C103" s="92"/>
      <c r="D103" s="92"/>
      <c r="E103" s="92"/>
      <c r="F103" s="92"/>
      <c r="G103" s="88"/>
      <c r="H103" s="88"/>
    </row>
    <row r="104" spans="1:8">
      <c r="A104" s="92"/>
      <c r="B104" s="92"/>
      <c r="C104" s="92"/>
      <c r="D104" s="92"/>
      <c r="E104" s="92"/>
      <c r="F104" s="92"/>
      <c r="G104" s="93"/>
      <c r="H104" s="88"/>
    </row>
    <row r="105" spans="1:8">
      <c r="A105" s="92" t="str">
        <f>CONCATENATE("Alpgenossenschaft"," ",Übersicht!$C$4)</f>
        <v xml:space="preserve">Alpgenossenschaft </v>
      </c>
      <c r="B105" s="92"/>
      <c r="C105" s="92"/>
      <c r="D105" s="92"/>
      <c r="E105" s="92"/>
      <c r="F105" s="92"/>
      <c r="G105" s="93"/>
      <c r="H105" s="88"/>
    </row>
    <row r="106" spans="1:8">
      <c r="A106" s="95">
        <f>Übersicht!$C$5</f>
        <v>0</v>
      </c>
      <c r="B106" s="92"/>
      <c r="C106" s="92"/>
      <c r="D106" s="92"/>
      <c r="E106" s="92"/>
      <c r="F106" s="88"/>
      <c r="G106" s="94">
        <f>Übersicht!$B92</f>
        <v>0</v>
      </c>
      <c r="H106" s="88"/>
    </row>
    <row r="107" spans="1:8">
      <c r="A107" s="94">
        <f>Übersicht!$C$6</f>
        <v>0</v>
      </c>
      <c r="B107" s="92"/>
      <c r="C107" s="92"/>
      <c r="D107" s="92"/>
      <c r="E107" s="92"/>
      <c r="F107" s="88"/>
      <c r="G107" s="94">
        <f>Übersicht!$C92</f>
        <v>0</v>
      </c>
      <c r="H107" s="88"/>
    </row>
    <row r="108" spans="1:8">
      <c r="A108" s="94">
        <f>Übersicht!$C$7</f>
        <v>0</v>
      </c>
      <c r="B108" s="92"/>
      <c r="C108" s="92"/>
      <c r="D108" s="92"/>
      <c r="E108" s="92"/>
      <c r="F108" s="88"/>
      <c r="G108" s="94" t="str">
        <f>CONCATENATE(Übersicht!$D92," ",Übersicht!$E92)</f>
        <v xml:space="preserve"> </v>
      </c>
      <c r="H108" s="88"/>
    </row>
    <row r="109" spans="1:8">
      <c r="A109" s="92"/>
      <c r="B109" s="92"/>
      <c r="C109" s="92"/>
      <c r="D109" s="92"/>
      <c r="E109" s="92"/>
      <c r="F109" s="92"/>
      <c r="G109" s="93"/>
      <c r="H109" s="88"/>
    </row>
    <row r="110" spans="1:8">
      <c r="A110" s="92"/>
      <c r="B110" s="92"/>
      <c r="C110" s="92"/>
      <c r="D110" s="92"/>
      <c r="E110" s="92"/>
      <c r="F110" s="92"/>
      <c r="G110" s="93"/>
      <c r="H110" s="88"/>
    </row>
    <row r="111" spans="1:8">
      <c r="A111" s="92"/>
      <c r="B111" s="92"/>
      <c r="C111" s="92"/>
      <c r="D111" s="92"/>
      <c r="E111" s="92"/>
      <c r="F111" s="92"/>
      <c r="G111" s="93"/>
      <c r="H111" s="88"/>
    </row>
    <row r="112" spans="1:8">
      <c r="A112" s="92"/>
      <c r="B112" s="92"/>
      <c r="C112" s="92"/>
      <c r="D112" s="92"/>
      <c r="E112" s="92"/>
      <c r="F112" s="92"/>
      <c r="G112" s="93"/>
      <c r="H112" s="88"/>
    </row>
    <row r="113" spans="1:8" ht="15.75">
      <c r="A113" s="47" t="str">
        <f>CONCATENATE("Alprechnung"," ",Übersicht!$C$3)</f>
        <v xml:space="preserve">Alprechnung </v>
      </c>
      <c r="B113" s="47"/>
      <c r="C113" s="47"/>
      <c r="D113" s="47"/>
      <c r="E113" s="47"/>
      <c r="F113" s="47"/>
      <c r="G113" s="93"/>
      <c r="H113" s="88"/>
    </row>
    <row r="114" spans="1:8">
      <c r="A114" s="5">
        <f>Übersicht!$C$82</f>
        <v>0</v>
      </c>
      <c r="B114" s="5"/>
      <c r="C114" s="42"/>
      <c r="D114" s="42"/>
      <c r="E114" s="42"/>
      <c r="F114" s="42"/>
      <c r="G114" s="93"/>
      <c r="H114" s="88"/>
    </row>
    <row r="115" spans="1:8" ht="15.75" thickBot="1">
      <c r="A115" s="5"/>
      <c r="B115" s="5"/>
      <c r="C115" s="42"/>
      <c r="D115" s="42"/>
      <c r="E115" s="42"/>
      <c r="F115" s="42"/>
      <c r="G115" s="93"/>
      <c r="H115" s="88"/>
    </row>
    <row r="116" spans="1:8">
      <c r="A116" s="117" t="s">
        <v>61</v>
      </c>
      <c r="B116" s="3"/>
      <c r="C116" s="51"/>
      <c r="D116" s="51"/>
      <c r="E116" s="51"/>
      <c r="F116" s="51"/>
      <c r="G116" s="96"/>
      <c r="H116" s="97"/>
    </row>
    <row r="117" spans="1:8">
      <c r="A117" s="493" t="s">
        <v>42</v>
      </c>
      <c r="B117" s="494"/>
      <c r="C117" s="494"/>
      <c r="D117" s="494"/>
      <c r="E117" s="495"/>
      <c r="F117" s="81" t="s">
        <v>65</v>
      </c>
      <c r="G117" s="54" t="s">
        <v>66</v>
      </c>
      <c r="H117" s="98"/>
    </row>
    <row r="118" spans="1:8">
      <c r="A118" s="507" t="s">
        <v>162</v>
      </c>
      <c r="B118" s="508"/>
      <c r="C118" s="508"/>
      <c r="D118" s="508"/>
      <c r="E118" s="509"/>
      <c r="F118" s="110">
        <f>Übersicht!$G92</f>
        <v>0</v>
      </c>
      <c r="G118" s="99" t="str">
        <f>Übersicht!$G$89</f>
        <v>NST</v>
      </c>
      <c r="H118" s="98"/>
    </row>
    <row r="119" spans="1:8">
      <c r="A119" s="52"/>
      <c r="B119" s="5"/>
      <c r="C119" s="42"/>
      <c r="D119" s="42"/>
      <c r="E119" s="42"/>
      <c r="F119" s="42"/>
      <c r="G119" s="93"/>
      <c r="H119" s="98"/>
    </row>
    <row r="120" spans="1:8">
      <c r="A120" s="116" t="s">
        <v>154</v>
      </c>
      <c r="B120" s="5"/>
      <c r="C120" s="42"/>
      <c r="D120" s="42"/>
      <c r="E120" s="42"/>
      <c r="F120" s="42"/>
      <c r="G120" s="93"/>
      <c r="H120" s="98"/>
    </row>
    <row r="121" spans="1:8">
      <c r="A121" s="83" t="s">
        <v>42</v>
      </c>
      <c r="B121" s="87"/>
      <c r="C121" s="87"/>
      <c r="D121" s="87"/>
      <c r="E121" s="87"/>
      <c r="F121" s="84"/>
      <c r="G121" s="53" t="s">
        <v>62</v>
      </c>
      <c r="H121" s="57" t="s">
        <v>53</v>
      </c>
    </row>
    <row r="122" spans="1:8">
      <c r="A122" s="101" t="str">
        <f>Privat!$J$153</f>
        <v/>
      </c>
      <c r="B122" s="102"/>
      <c r="C122" s="102"/>
      <c r="D122" s="102"/>
      <c r="E122" s="102"/>
      <c r="F122" s="103"/>
      <c r="G122" s="104" t="e">
        <f>-1*Privat!$K$153/Übersicht!$G$110</f>
        <v>#DIV/0!</v>
      </c>
      <c r="H122" s="105" t="e">
        <f>F118*G122</f>
        <v>#DIV/0!</v>
      </c>
    </row>
    <row r="123" spans="1:8">
      <c r="A123" s="101" t="str">
        <f>Privat!$J$154</f>
        <v/>
      </c>
      <c r="B123" s="102"/>
      <c r="C123" s="102"/>
      <c r="D123" s="102"/>
      <c r="E123" s="102"/>
      <c r="F123" s="103"/>
      <c r="G123" s="104" t="e">
        <f>-1*Privat!$K$154/Übersicht!$G$110</f>
        <v>#DIV/0!</v>
      </c>
      <c r="H123" s="105" t="e">
        <f>F118*G123</f>
        <v>#DIV/0!</v>
      </c>
    </row>
    <row r="124" spans="1:8">
      <c r="A124" s="490" t="s">
        <v>10</v>
      </c>
      <c r="B124" s="491"/>
      <c r="C124" s="491"/>
      <c r="D124" s="491"/>
      <c r="E124" s="491"/>
      <c r="F124" s="491"/>
      <c r="G124" s="492"/>
      <c r="H124" s="85" t="e">
        <f>SUM(H122:H123)</f>
        <v>#DIV/0!</v>
      </c>
    </row>
    <row r="125" spans="1:8">
      <c r="A125" s="129"/>
      <c r="B125" s="121"/>
      <c r="C125" s="121"/>
      <c r="D125" s="121"/>
      <c r="E125" s="121"/>
      <c r="F125" s="121"/>
      <c r="G125" s="121"/>
      <c r="H125" s="130"/>
    </row>
    <row r="126" spans="1:8">
      <c r="A126" s="116" t="s">
        <v>155</v>
      </c>
      <c r="B126" s="5"/>
      <c r="C126" s="92"/>
      <c r="D126" s="92"/>
      <c r="E126" s="92"/>
      <c r="F126" s="92"/>
      <c r="G126" s="107"/>
      <c r="H126" s="108"/>
    </row>
    <row r="127" spans="1:8">
      <c r="A127" s="83" t="s">
        <v>42</v>
      </c>
      <c r="B127" s="87"/>
      <c r="C127" s="87"/>
      <c r="D127" s="87"/>
      <c r="E127" s="87"/>
      <c r="F127" s="84"/>
      <c r="G127" s="55" t="s">
        <v>62</v>
      </c>
      <c r="H127" s="57" t="s">
        <v>53</v>
      </c>
    </row>
    <row r="128" spans="1:8">
      <c r="A128" s="101" t="e">
        <f>IF(Hauptabrechnung!$U$7&lt;&gt;0,"Variable Sömmerungskosten","Fixe Sömmerungskosten")</f>
        <v>#DIV/0!</v>
      </c>
      <c r="B128" s="102"/>
      <c r="C128" s="102"/>
      <c r="D128" s="102"/>
      <c r="E128" s="102"/>
      <c r="F128" s="103"/>
      <c r="G128" s="104" t="e">
        <f>IF(Hauptabrechnung!$U$7&lt;&gt;0,Hauptabrechnung!$U$7,Übersicht!$C$87)</f>
        <v>#DIV/0!</v>
      </c>
      <c r="H128" s="105" t="e">
        <f>IF(G128&lt;&gt;0,G128*F118,"")</f>
        <v>#DIV/0!</v>
      </c>
    </row>
    <row r="129" spans="1:8">
      <c r="A129" s="490" t="s">
        <v>10</v>
      </c>
      <c r="B129" s="491"/>
      <c r="C129" s="491"/>
      <c r="D129" s="491"/>
      <c r="E129" s="491"/>
      <c r="F129" s="491"/>
      <c r="G129" s="492"/>
      <c r="H129" s="85" t="e">
        <f>SUM(H128:H128)</f>
        <v>#DIV/0!</v>
      </c>
    </row>
    <row r="130" spans="1:8">
      <c r="A130" s="129"/>
      <c r="B130" s="121"/>
      <c r="C130" s="121"/>
      <c r="D130" s="121"/>
      <c r="E130" s="121"/>
      <c r="F130" s="121"/>
      <c r="G130" s="121"/>
      <c r="H130" s="130"/>
    </row>
    <row r="131" spans="1:8">
      <c r="A131" s="116" t="s">
        <v>59</v>
      </c>
      <c r="B131" s="5"/>
      <c r="C131" s="92"/>
      <c r="D131" s="92"/>
      <c r="E131" s="92"/>
      <c r="F131" s="92"/>
      <c r="G131" s="92"/>
      <c r="H131" s="98"/>
    </row>
    <row r="132" spans="1:8">
      <c r="A132" s="83" t="s">
        <v>42</v>
      </c>
      <c r="B132" s="87"/>
      <c r="C132" s="87"/>
      <c r="D132" s="87"/>
      <c r="E132" s="87"/>
      <c r="F132" s="53" t="s">
        <v>64</v>
      </c>
      <c r="G132" s="53" t="s">
        <v>62</v>
      </c>
      <c r="H132" s="57" t="s">
        <v>53</v>
      </c>
    </row>
    <row r="133" spans="1:8">
      <c r="A133" s="101" t="s">
        <v>96</v>
      </c>
      <c r="B133" s="102"/>
      <c r="C133" s="102"/>
      <c r="D133" s="102"/>
      <c r="E133" s="102"/>
      <c r="F133" s="113">
        <f>IF(Gemeinwerk!$B$84=Gemeinwerk!$P$9,-1*Gemeinwerk!$D89,-1*Gemeinwerk!$E89)</f>
        <v>0</v>
      </c>
      <c r="G133" s="111">
        <f>Gemeinwerk!$B$83</f>
        <v>0</v>
      </c>
      <c r="H133" s="112">
        <f>G133*F133</f>
        <v>0</v>
      </c>
    </row>
    <row r="134" spans="1:8">
      <c r="A134" s="101" t="s">
        <v>22</v>
      </c>
      <c r="B134" s="102"/>
      <c r="C134" s="102"/>
      <c r="D134" s="102"/>
      <c r="E134" s="102"/>
      <c r="F134" s="89"/>
      <c r="G134" s="114"/>
      <c r="H134" s="112">
        <f>-1*Gemeinwerk!$F89</f>
        <v>0</v>
      </c>
    </row>
    <row r="135" spans="1:8">
      <c r="A135" s="490" t="s">
        <v>10</v>
      </c>
      <c r="B135" s="491"/>
      <c r="C135" s="491"/>
      <c r="D135" s="491"/>
      <c r="E135" s="491"/>
      <c r="F135" s="491"/>
      <c r="G135" s="492"/>
      <c r="H135" s="86">
        <f>SUM(H133:H134)</f>
        <v>0</v>
      </c>
    </row>
    <row r="136" spans="1:8">
      <c r="A136" s="129"/>
      <c r="B136" s="121"/>
      <c r="C136" s="121"/>
      <c r="D136" s="121"/>
      <c r="E136" s="121"/>
      <c r="F136" s="121"/>
      <c r="G136" s="121"/>
      <c r="H136" s="131"/>
    </row>
    <row r="137" spans="1:8">
      <c r="A137" s="116" t="s">
        <v>156</v>
      </c>
      <c r="B137" s="5"/>
      <c r="C137" s="42"/>
      <c r="D137" s="42"/>
      <c r="E137" s="42"/>
      <c r="F137" s="42"/>
      <c r="G137" s="93"/>
      <c r="H137" s="98"/>
    </row>
    <row r="138" spans="1:8">
      <c r="A138" s="493" t="s">
        <v>42</v>
      </c>
      <c r="B138" s="494"/>
      <c r="C138" s="494"/>
      <c r="D138" s="494"/>
      <c r="E138" s="494"/>
      <c r="F138" s="494"/>
      <c r="G138" s="495"/>
      <c r="H138" s="57" t="s">
        <v>53</v>
      </c>
    </row>
    <row r="139" spans="1:8">
      <c r="A139" s="496"/>
      <c r="B139" s="497"/>
      <c r="C139" s="497"/>
      <c r="D139" s="497"/>
      <c r="E139" s="497"/>
      <c r="F139" s="497"/>
      <c r="G139" s="498"/>
      <c r="H139" s="381"/>
    </row>
    <row r="140" spans="1:8">
      <c r="A140" s="496"/>
      <c r="B140" s="497"/>
      <c r="C140" s="497"/>
      <c r="D140" s="497"/>
      <c r="E140" s="497"/>
      <c r="F140" s="497"/>
      <c r="G140" s="498"/>
      <c r="H140" s="381"/>
    </row>
    <row r="141" spans="1:8">
      <c r="A141" s="374"/>
      <c r="B141" s="375"/>
      <c r="C141" s="375"/>
      <c r="D141" s="375"/>
      <c r="E141" s="376"/>
      <c r="F141" s="376"/>
      <c r="G141" s="377"/>
      <c r="H141" s="381"/>
    </row>
    <row r="142" spans="1:8">
      <c r="A142" s="118"/>
      <c r="B142" s="119"/>
      <c r="C142" s="119"/>
      <c r="D142" s="120" t="s">
        <v>160</v>
      </c>
      <c r="E142" s="499">
        <f>SUM(Privat!$O$155:$O$179)</f>
        <v>0</v>
      </c>
      <c r="F142" s="499"/>
      <c r="G142" s="79" t="s">
        <v>159</v>
      </c>
      <c r="H142" s="112">
        <f>SUM(H139:H141)</f>
        <v>0</v>
      </c>
    </row>
    <row r="143" spans="1:8">
      <c r="A143" s="52"/>
      <c r="B143" s="5"/>
      <c r="C143" s="42"/>
      <c r="D143" s="42"/>
      <c r="E143" s="42"/>
      <c r="F143" s="42"/>
      <c r="G143" s="49"/>
      <c r="H143" s="98"/>
    </row>
    <row r="144" spans="1:8" ht="15.75" thickBot="1">
      <c r="A144" s="510" t="e">
        <f>IF(H144&gt;0,"TOTAL ZU UNSEREN GUNSTEN", "TOTAL ZU IHREN GUNSTEN")</f>
        <v>#DIV/0!</v>
      </c>
      <c r="B144" s="511"/>
      <c r="C144" s="511"/>
      <c r="D144" s="511"/>
      <c r="E144" s="511"/>
      <c r="F144" s="511"/>
      <c r="G144" s="501"/>
      <c r="H144" s="127" t="e">
        <f>ROUND((H124+H129+H135+H142)*2,1)/2</f>
        <v>#DIV/0!</v>
      </c>
    </row>
    <row r="145" spans="1:8">
      <c r="A145" s="50" t="s">
        <v>157</v>
      </c>
      <c r="B145" s="92"/>
      <c r="C145" s="92"/>
      <c r="D145" s="42"/>
      <c r="E145" s="42"/>
      <c r="F145" s="42"/>
      <c r="G145" s="93"/>
      <c r="H145" s="92"/>
    </row>
    <row r="146" spans="1:8">
      <c r="A146" s="48"/>
      <c r="B146" s="48"/>
      <c r="C146" s="48"/>
      <c r="D146" s="92"/>
      <c r="E146" s="92"/>
      <c r="F146" s="92"/>
      <c r="G146" s="93"/>
      <c r="H146" s="92"/>
    </row>
    <row r="147" spans="1:8">
      <c r="A147" s="88"/>
      <c r="B147" s="115" t="s">
        <v>158</v>
      </c>
      <c r="C147" s="88">
        <f>A106</f>
        <v>0</v>
      </c>
      <c r="D147" s="48"/>
      <c r="E147" s="48"/>
      <c r="F147" s="48"/>
      <c r="G147" s="49"/>
      <c r="H147" s="48"/>
    </row>
    <row r="148" spans="1:8">
      <c r="A148" s="88"/>
      <c r="B148" s="88"/>
      <c r="C148" s="88"/>
      <c r="D148" s="88"/>
      <c r="E148" s="88"/>
      <c r="F148" s="88"/>
      <c r="G148" s="88"/>
      <c r="H148" s="92"/>
    </row>
    <row r="149" spans="1:8">
      <c r="A149" s="5"/>
      <c r="B149" s="5"/>
      <c r="C149" s="92"/>
      <c r="D149" s="92"/>
      <c r="E149" s="92"/>
      <c r="F149" s="92"/>
      <c r="G149" s="93"/>
      <c r="H149" s="92"/>
    </row>
    <row r="150" spans="1:8">
      <c r="A150" s="88"/>
      <c r="B150" s="94"/>
      <c r="C150" s="92"/>
      <c r="D150" s="92"/>
      <c r="E150" s="92"/>
      <c r="F150" s="92"/>
      <c r="G150" s="88"/>
      <c r="H150" s="88"/>
    </row>
    <row r="151" spans="1:8">
      <c r="A151" s="88"/>
      <c r="B151" s="94"/>
      <c r="C151" s="92"/>
      <c r="D151" s="92"/>
      <c r="E151" s="92"/>
      <c r="F151" s="92"/>
      <c r="G151" s="88"/>
      <c r="H151" s="88"/>
    </row>
    <row r="152" spans="1:8">
      <c r="A152" s="88"/>
      <c r="B152" s="92"/>
      <c r="C152" s="92"/>
      <c r="D152" s="92"/>
      <c r="E152" s="92"/>
      <c r="F152" s="92"/>
      <c r="G152" s="88"/>
      <c r="H152" s="88"/>
    </row>
    <row r="153" spans="1:8">
      <c r="A153" s="92"/>
      <c r="B153" s="92"/>
      <c r="C153" s="92"/>
      <c r="D153" s="92"/>
      <c r="E153" s="92"/>
      <c r="F153" s="92"/>
      <c r="G153" s="93"/>
      <c r="H153" s="88"/>
    </row>
    <row r="154" spans="1:8">
      <c r="A154" s="92" t="str">
        <f>CONCATENATE("Alpgenossenschaft"," ",Übersicht!$C$4)</f>
        <v xml:space="preserve">Alpgenossenschaft </v>
      </c>
      <c r="B154" s="92"/>
      <c r="C154" s="92"/>
      <c r="D154" s="92"/>
      <c r="E154" s="92"/>
      <c r="F154" s="92"/>
      <c r="G154" s="93"/>
      <c r="H154" s="88"/>
    </row>
    <row r="155" spans="1:8">
      <c r="A155" s="95">
        <f>Übersicht!$C$5</f>
        <v>0</v>
      </c>
      <c r="B155" s="92"/>
      <c r="C155" s="92"/>
      <c r="D155" s="92"/>
      <c r="E155" s="92"/>
      <c r="F155" s="88"/>
      <c r="G155" s="94">
        <f>Übersicht!$B93</f>
        <v>0</v>
      </c>
      <c r="H155" s="88"/>
    </row>
    <row r="156" spans="1:8">
      <c r="A156" s="94">
        <f>Übersicht!$C$6</f>
        <v>0</v>
      </c>
      <c r="B156" s="92"/>
      <c r="C156" s="92"/>
      <c r="D156" s="92"/>
      <c r="E156" s="92"/>
      <c r="F156" s="88"/>
      <c r="G156" s="94">
        <f>Übersicht!$C93</f>
        <v>0</v>
      </c>
      <c r="H156" s="88"/>
    </row>
    <row r="157" spans="1:8">
      <c r="A157" s="94">
        <f>Übersicht!$C$7</f>
        <v>0</v>
      </c>
      <c r="B157" s="92"/>
      <c r="C157" s="92"/>
      <c r="D157" s="92"/>
      <c r="E157" s="92"/>
      <c r="F157" s="88"/>
      <c r="G157" s="94" t="str">
        <f>CONCATENATE(Übersicht!$D93," ",Übersicht!$E93)</f>
        <v xml:space="preserve"> </v>
      </c>
      <c r="H157" s="88"/>
    </row>
    <row r="158" spans="1:8">
      <c r="A158" s="92"/>
      <c r="B158" s="92"/>
      <c r="C158" s="92"/>
      <c r="D158" s="92"/>
      <c r="E158" s="92"/>
      <c r="F158" s="92"/>
      <c r="G158" s="93"/>
      <c r="H158" s="88"/>
    </row>
    <row r="159" spans="1:8">
      <c r="A159" s="92"/>
      <c r="B159" s="92"/>
      <c r="C159" s="92"/>
      <c r="D159" s="92"/>
      <c r="E159" s="92"/>
      <c r="F159" s="92"/>
      <c r="G159" s="93"/>
      <c r="H159" s="88"/>
    </row>
    <row r="160" spans="1:8">
      <c r="A160" s="92"/>
      <c r="B160" s="92"/>
      <c r="C160" s="92"/>
      <c r="D160" s="92"/>
      <c r="E160" s="92"/>
      <c r="F160" s="92"/>
      <c r="G160" s="93"/>
      <c r="H160" s="88"/>
    </row>
    <row r="161" spans="1:8">
      <c r="A161" s="92"/>
      <c r="B161" s="92"/>
      <c r="C161" s="92"/>
      <c r="D161" s="92"/>
      <c r="E161" s="92"/>
      <c r="F161" s="92"/>
      <c r="G161" s="93"/>
      <c r="H161" s="88"/>
    </row>
    <row r="162" spans="1:8" ht="15.75">
      <c r="A162" s="47" t="str">
        <f>CONCATENATE("Alprechnung"," ",Übersicht!$C$3)</f>
        <v xml:space="preserve">Alprechnung </v>
      </c>
      <c r="B162" s="47"/>
      <c r="C162" s="47"/>
      <c r="D162" s="47"/>
      <c r="E162" s="47"/>
      <c r="F162" s="47"/>
      <c r="G162" s="93"/>
      <c r="H162" s="88"/>
    </row>
    <row r="163" spans="1:8">
      <c r="A163" s="5">
        <f>Übersicht!$C$82</f>
        <v>0</v>
      </c>
      <c r="B163" s="5"/>
      <c r="C163" s="42"/>
      <c r="D163" s="42"/>
      <c r="E163" s="42"/>
      <c r="F163" s="42"/>
      <c r="G163" s="93"/>
      <c r="H163" s="88"/>
    </row>
    <row r="164" spans="1:8" ht="15.75" thickBot="1">
      <c r="A164" s="5"/>
      <c r="B164" s="5"/>
      <c r="C164" s="42"/>
      <c r="D164" s="42"/>
      <c r="E164" s="42"/>
      <c r="F164" s="42"/>
      <c r="G164" s="93"/>
      <c r="H164" s="88"/>
    </row>
    <row r="165" spans="1:8">
      <c r="A165" s="117" t="s">
        <v>61</v>
      </c>
      <c r="B165" s="3"/>
      <c r="C165" s="51"/>
      <c r="D165" s="51"/>
      <c r="E165" s="51"/>
      <c r="F165" s="51"/>
      <c r="G165" s="96"/>
      <c r="H165" s="97"/>
    </row>
    <row r="166" spans="1:8">
      <c r="A166" s="493" t="s">
        <v>42</v>
      </c>
      <c r="B166" s="494"/>
      <c r="C166" s="494"/>
      <c r="D166" s="494"/>
      <c r="E166" s="495"/>
      <c r="F166" s="81" t="s">
        <v>65</v>
      </c>
      <c r="G166" s="54" t="s">
        <v>66</v>
      </c>
      <c r="H166" s="98"/>
    </row>
    <row r="167" spans="1:8">
      <c r="A167" s="507" t="s">
        <v>162</v>
      </c>
      <c r="B167" s="508"/>
      <c r="C167" s="508"/>
      <c r="D167" s="508"/>
      <c r="E167" s="509"/>
      <c r="F167" s="110">
        <f>Übersicht!$G93</f>
        <v>0</v>
      </c>
      <c r="G167" s="99" t="str">
        <f>Übersicht!$G$89</f>
        <v>NST</v>
      </c>
      <c r="H167" s="98"/>
    </row>
    <row r="168" spans="1:8">
      <c r="A168" s="52"/>
      <c r="B168" s="5"/>
      <c r="C168" s="42"/>
      <c r="D168" s="42"/>
      <c r="E168" s="42"/>
      <c r="F168" s="42"/>
      <c r="G168" s="93"/>
      <c r="H168" s="98"/>
    </row>
    <row r="169" spans="1:8">
      <c r="A169" s="116" t="s">
        <v>154</v>
      </c>
      <c r="B169" s="5"/>
      <c r="C169" s="42"/>
      <c r="D169" s="42"/>
      <c r="E169" s="42"/>
      <c r="F169" s="42"/>
      <c r="G169" s="93"/>
      <c r="H169" s="98"/>
    </row>
    <row r="170" spans="1:8">
      <c r="A170" s="83" t="s">
        <v>42</v>
      </c>
      <c r="B170" s="87"/>
      <c r="C170" s="87"/>
      <c r="D170" s="87"/>
      <c r="E170" s="87"/>
      <c r="F170" s="84"/>
      <c r="G170" s="53" t="s">
        <v>62</v>
      </c>
      <c r="H170" s="57" t="s">
        <v>53</v>
      </c>
    </row>
    <row r="171" spans="1:8">
      <c r="A171" s="101" t="str">
        <f>Privat!$J$153</f>
        <v/>
      </c>
      <c r="B171" s="102"/>
      <c r="C171" s="102"/>
      <c r="D171" s="102"/>
      <c r="E171" s="102"/>
      <c r="F171" s="103"/>
      <c r="G171" s="104" t="e">
        <f>-1*Privat!$K$153/Übersicht!$G$110</f>
        <v>#DIV/0!</v>
      </c>
      <c r="H171" s="105" t="e">
        <f>F167*G171</f>
        <v>#DIV/0!</v>
      </c>
    </row>
    <row r="172" spans="1:8">
      <c r="A172" s="101" t="str">
        <f>Privat!$J$154</f>
        <v/>
      </c>
      <c r="B172" s="102"/>
      <c r="C172" s="102"/>
      <c r="D172" s="102"/>
      <c r="E172" s="102"/>
      <c r="F172" s="103"/>
      <c r="G172" s="104" t="e">
        <f>-1*Privat!$K$154/Übersicht!$G$110</f>
        <v>#DIV/0!</v>
      </c>
      <c r="H172" s="105" t="e">
        <f>F167*G172</f>
        <v>#DIV/0!</v>
      </c>
    </row>
    <row r="173" spans="1:8">
      <c r="A173" s="490" t="s">
        <v>10</v>
      </c>
      <c r="B173" s="491"/>
      <c r="C173" s="491"/>
      <c r="D173" s="491"/>
      <c r="E173" s="491"/>
      <c r="F173" s="491"/>
      <c r="G173" s="492"/>
      <c r="H173" s="85" t="e">
        <f>SUM(H171:H172)</f>
        <v>#DIV/0!</v>
      </c>
    </row>
    <row r="174" spans="1:8">
      <c r="A174" s="129"/>
      <c r="B174" s="121"/>
      <c r="C174" s="121"/>
      <c r="D174" s="121"/>
      <c r="E174" s="121"/>
      <c r="F174" s="121"/>
      <c r="G174" s="121"/>
      <c r="H174" s="130"/>
    </row>
    <row r="175" spans="1:8">
      <c r="A175" s="116" t="s">
        <v>155</v>
      </c>
      <c r="B175" s="5"/>
      <c r="C175" s="92"/>
      <c r="D175" s="92"/>
      <c r="E175" s="92"/>
      <c r="F175" s="92"/>
      <c r="G175" s="107"/>
      <c r="H175" s="108"/>
    </row>
    <row r="176" spans="1:8">
      <c r="A176" s="83" t="s">
        <v>42</v>
      </c>
      <c r="B176" s="87"/>
      <c r="C176" s="87"/>
      <c r="D176" s="87"/>
      <c r="E176" s="87"/>
      <c r="F176" s="84"/>
      <c r="G176" s="55" t="s">
        <v>62</v>
      </c>
      <c r="H176" s="57" t="s">
        <v>53</v>
      </c>
    </row>
    <row r="177" spans="1:8">
      <c r="A177" s="101" t="e">
        <f>IF(Hauptabrechnung!$U$7&lt;&gt;0,"Variable Sömmerungskosten","Fixe Sömmerungskosten")</f>
        <v>#DIV/0!</v>
      </c>
      <c r="B177" s="102"/>
      <c r="C177" s="102"/>
      <c r="D177" s="102"/>
      <c r="E177" s="102"/>
      <c r="F177" s="103"/>
      <c r="G177" s="104" t="e">
        <f>IF(Hauptabrechnung!$U$7&lt;&gt;0,Hauptabrechnung!$U$7,Übersicht!$C$87)</f>
        <v>#DIV/0!</v>
      </c>
      <c r="H177" s="105" t="e">
        <f>IF(G177&lt;&gt;0,G177*F167,"")</f>
        <v>#DIV/0!</v>
      </c>
    </row>
    <row r="178" spans="1:8">
      <c r="A178" s="490" t="s">
        <v>10</v>
      </c>
      <c r="B178" s="491"/>
      <c r="C178" s="491"/>
      <c r="D178" s="491"/>
      <c r="E178" s="491"/>
      <c r="F178" s="491"/>
      <c r="G178" s="492"/>
      <c r="H178" s="85" t="e">
        <f>SUM(H177:H177)</f>
        <v>#DIV/0!</v>
      </c>
    </row>
    <row r="179" spans="1:8">
      <c r="A179" s="129"/>
      <c r="B179" s="121"/>
      <c r="C179" s="121"/>
      <c r="D179" s="121"/>
      <c r="E179" s="121"/>
      <c r="F179" s="121"/>
      <c r="G179" s="121"/>
      <c r="H179" s="130"/>
    </row>
    <row r="180" spans="1:8">
      <c r="A180" s="116" t="s">
        <v>59</v>
      </c>
      <c r="B180" s="5"/>
      <c r="C180" s="92"/>
      <c r="D180" s="92"/>
      <c r="E180" s="92"/>
      <c r="F180" s="92"/>
      <c r="G180" s="92"/>
      <c r="H180" s="98"/>
    </row>
    <row r="181" spans="1:8">
      <c r="A181" s="83" t="s">
        <v>42</v>
      </c>
      <c r="B181" s="87"/>
      <c r="C181" s="87"/>
      <c r="D181" s="87"/>
      <c r="E181" s="87"/>
      <c r="F181" s="53" t="s">
        <v>64</v>
      </c>
      <c r="G181" s="53" t="s">
        <v>62</v>
      </c>
      <c r="H181" s="57" t="s">
        <v>53</v>
      </c>
    </row>
    <row r="182" spans="1:8">
      <c r="A182" s="101" t="s">
        <v>96</v>
      </c>
      <c r="B182" s="102"/>
      <c r="C182" s="102"/>
      <c r="D182" s="102"/>
      <c r="E182" s="102"/>
      <c r="F182" s="113">
        <f>IF(Gemeinwerk!$B$84=Gemeinwerk!$P$9,-1*Gemeinwerk!$D90,-1*Gemeinwerk!$E90)</f>
        <v>0</v>
      </c>
      <c r="G182" s="111">
        <f>Gemeinwerk!$B$83</f>
        <v>0</v>
      </c>
      <c r="H182" s="112">
        <f>G182*F182</f>
        <v>0</v>
      </c>
    </row>
    <row r="183" spans="1:8">
      <c r="A183" s="101" t="s">
        <v>22</v>
      </c>
      <c r="B183" s="102"/>
      <c r="C183" s="102"/>
      <c r="D183" s="102"/>
      <c r="E183" s="102"/>
      <c r="F183" s="89"/>
      <c r="G183" s="114"/>
      <c r="H183" s="112">
        <f>-1*Gemeinwerk!$F90</f>
        <v>0</v>
      </c>
    </row>
    <row r="184" spans="1:8">
      <c r="A184" s="490" t="s">
        <v>10</v>
      </c>
      <c r="B184" s="491"/>
      <c r="C184" s="491"/>
      <c r="D184" s="491"/>
      <c r="E184" s="491"/>
      <c r="F184" s="491"/>
      <c r="G184" s="492"/>
      <c r="H184" s="86">
        <f>SUM(H182:H183)</f>
        <v>0</v>
      </c>
    </row>
    <row r="185" spans="1:8">
      <c r="A185" s="129"/>
      <c r="B185" s="121"/>
      <c r="C185" s="121"/>
      <c r="D185" s="121"/>
      <c r="E185" s="121"/>
      <c r="F185" s="121"/>
      <c r="G185" s="121"/>
      <c r="H185" s="131"/>
    </row>
    <row r="186" spans="1:8">
      <c r="A186" s="116" t="s">
        <v>156</v>
      </c>
      <c r="B186" s="5"/>
      <c r="C186" s="42"/>
      <c r="D186" s="42"/>
      <c r="E186" s="42"/>
      <c r="F186" s="42"/>
      <c r="G186" s="93"/>
      <c r="H186" s="98"/>
    </row>
    <row r="187" spans="1:8">
      <c r="A187" s="493" t="s">
        <v>42</v>
      </c>
      <c r="B187" s="494"/>
      <c r="C187" s="494"/>
      <c r="D187" s="494"/>
      <c r="E187" s="494"/>
      <c r="F187" s="494"/>
      <c r="G187" s="495"/>
      <c r="H187" s="57" t="s">
        <v>53</v>
      </c>
    </row>
    <row r="188" spans="1:8">
      <c r="A188" s="496"/>
      <c r="B188" s="497"/>
      <c r="C188" s="497"/>
      <c r="D188" s="497"/>
      <c r="E188" s="497"/>
      <c r="F188" s="497"/>
      <c r="G188" s="498"/>
      <c r="H188" s="381"/>
    </row>
    <row r="189" spans="1:8">
      <c r="A189" s="496"/>
      <c r="B189" s="497"/>
      <c r="C189" s="497"/>
      <c r="D189" s="497"/>
      <c r="E189" s="497"/>
      <c r="F189" s="497"/>
      <c r="G189" s="498"/>
      <c r="H189" s="381"/>
    </row>
    <row r="190" spans="1:8">
      <c r="A190" s="374"/>
      <c r="B190" s="375"/>
      <c r="C190" s="375"/>
      <c r="D190" s="375"/>
      <c r="E190" s="376"/>
      <c r="F190" s="376"/>
      <c r="G190" s="377"/>
      <c r="H190" s="381"/>
    </row>
    <row r="191" spans="1:8">
      <c r="A191" s="118"/>
      <c r="B191" s="119"/>
      <c r="C191" s="119"/>
      <c r="D191" s="120" t="s">
        <v>160</v>
      </c>
      <c r="E191" s="499">
        <f>SUM(Privat!$P$155:$P$179)</f>
        <v>0</v>
      </c>
      <c r="F191" s="499"/>
      <c r="G191" s="79" t="s">
        <v>159</v>
      </c>
      <c r="H191" s="112">
        <f>SUM(H188:H190)</f>
        <v>0</v>
      </c>
    </row>
    <row r="192" spans="1:8">
      <c r="A192" s="52"/>
      <c r="B192" s="5"/>
      <c r="C192" s="42"/>
      <c r="D192" s="42"/>
      <c r="E192" s="42"/>
      <c r="F192" s="42"/>
      <c r="G192" s="49"/>
      <c r="H192" s="98"/>
    </row>
    <row r="193" spans="1:8" ht="15.75" thickBot="1">
      <c r="A193" s="510" t="e">
        <f>IF(H193&gt;0,"TOTAL ZU UNSEREN GUNSTEN", "TOTAL ZU IHREN GUNSTEN")</f>
        <v>#DIV/0!</v>
      </c>
      <c r="B193" s="511"/>
      <c r="C193" s="511"/>
      <c r="D193" s="511"/>
      <c r="E193" s="511"/>
      <c r="F193" s="511"/>
      <c r="G193" s="501"/>
      <c r="H193" s="127" t="e">
        <f>ROUND((H173+H178+H184+H191)*2,1)/2</f>
        <v>#DIV/0!</v>
      </c>
    </row>
    <row r="194" spans="1:8">
      <c r="A194" s="50" t="s">
        <v>157</v>
      </c>
      <c r="B194" s="92"/>
      <c r="C194" s="92"/>
      <c r="D194" s="42"/>
      <c r="E194" s="42"/>
      <c r="F194" s="42"/>
      <c r="G194" s="93"/>
      <c r="H194" s="92"/>
    </row>
    <row r="195" spans="1:8">
      <c r="A195" s="48"/>
      <c r="B195" s="48"/>
      <c r="C195" s="48"/>
      <c r="D195" s="92"/>
      <c r="E195" s="92"/>
      <c r="F195" s="92"/>
      <c r="G195" s="93"/>
      <c r="H195" s="92"/>
    </row>
    <row r="196" spans="1:8">
      <c r="A196" s="88"/>
      <c r="B196" s="115" t="s">
        <v>158</v>
      </c>
      <c r="C196" s="88">
        <f>A155</f>
        <v>0</v>
      </c>
      <c r="D196" s="48"/>
      <c r="E196" s="48"/>
      <c r="F196" s="48"/>
      <c r="G196" s="49"/>
      <c r="H196" s="48"/>
    </row>
    <row r="197" spans="1:8">
      <c r="A197" s="88"/>
      <c r="B197" s="88"/>
      <c r="C197" s="88"/>
      <c r="D197" s="88"/>
      <c r="E197" s="88"/>
      <c r="F197" s="88"/>
      <c r="G197" s="88"/>
      <c r="H197" s="92"/>
    </row>
    <row r="198" spans="1:8">
      <c r="A198" s="5"/>
      <c r="B198" s="5"/>
      <c r="C198" s="92"/>
      <c r="D198" s="92"/>
      <c r="E198" s="92"/>
      <c r="F198" s="92"/>
      <c r="G198" s="93"/>
      <c r="H198" s="92"/>
    </row>
    <row r="199" spans="1:8">
      <c r="A199" s="88"/>
      <c r="B199" s="94"/>
      <c r="C199" s="92"/>
      <c r="D199" s="92"/>
      <c r="E199" s="92"/>
      <c r="F199" s="92"/>
      <c r="G199" s="88"/>
      <c r="H199" s="88"/>
    </row>
    <row r="200" spans="1:8">
      <c r="A200" s="88"/>
      <c r="B200" s="94"/>
      <c r="C200" s="92"/>
      <c r="D200" s="92"/>
      <c r="E200" s="92"/>
      <c r="F200" s="92"/>
      <c r="G200" s="88"/>
      <c r="H200" s="88"/>
    </row>
    <row r="201" spans="1:8">
      <c r="A201" s="88"/>
      <c r="B201" s="92"/>
      <c r="C201" s="92"/>
      <c r="D201" s="92"/>
      <c r="E201" s="92"/>
      <c r="F201" s="92"/>
      <c r="G201" s="88"/>
      <c r="H201" s="88"/>
    </row>
    <row r="202" spans="1:8">
      <c r="A202" s="92"/>
      <c r="B202" s="92"/>
      <c r="C202" s="92"/>
      <c r="D202" s="92"/>
      <c r="E202" s="92"/>
      <c r="F202" s="92"/>
      <c r="G202" s="93"/>
      <c r="H202" s="88"/>
    </row>
    <row r="203" spans="1:8">
      <c r="A203" s="92" t="str">
        <f>CONCATENATE("Alpgenossenschaft"," ",Übersicht!$C$4)</f>
        <v xml:space="preserve">Alpgenossenschaft </v>
      </c>
      <c r="B203" s="92"/>
      <c r="C203" s="92"/>
      <c r="D203" s="92"/>
      <c r="E203" s="92"/>
      <c r="F203" s="92"/>
      <c r="G203" s="93"/>
      <c r="H203" s="88"/>
    </row>
    <row r="204" spans="1:8">
      <c r="A204" s="95">
        <f>Übersicht!$C$5</f>
        <v>0</v>
      </c>
      <c r="B204" s="92"/>
      <c r="C204" s="92"/>
      <c r="D204" s="92"/>
      <c r="E204" s="92"/>
      <c r="F204" s="88"/>
      <c r="G204" s="94">
        <f>Übersicht!$B94</f>
        <v>0</v>
      </c>
      <c r="H204" s="88"/>
    </row>
    <row r="205" spans="1:8">
      <c r="A205" s="94">
        <f>Übersicht!$C$6</f>
        <v>0</v>
      </c>
      <c r="B205" s="92"/>
      <c r="C205" s="92"/>
      <c r="D205" s="92"/>
      <c r="E205" s="92"/>
      <c r="F205" s="88"/>
      <c r="G205" s="94">
        <f>Übersicht!$C94</f>
        <v>0</v>
      </c>
      <c r="H205" s="88"/>
    </row>
    <row r="206" spans="1:8">
      <c r="A206" s="94">
        <f>Übersicht!$C$7</f>
        <v>0</v>
      </c>
      <c r="B206" s="92"/>
      <c r="C206" s="92"/>
      <c r="D206" s="92"/>
      <c r="E206" s="92"/>
      <c r="F206" s="88"/>
      <c r="G206" s="94" t="str">
        <f>CONCATENATE(Übersicht!$D94," ",Übersicht!$E94)</f>
        <v xml:space="preserve"> </v>
      </c>
      <c r="H206" s="88"/>
    </row>
    <row r="207" spans="1:8">
      <c r="A207" s="92"/>
      <c r="B207" s="92"/>
      <c r="C207" s="92"/>
      <c r="D207" s="92"/>
      <c r="E207" s="92"/>
      <c r="F207" s="92"/>
      <c r="G207" s="93"/>
      <c r="H207" s="88"/>
    </row>
    <row r="208" spans="1:8">
      <c r="A208" s="92"/>
      <c r="B208" s="92"/>
      <c r="C208" s="92"/>
      <c r="D208" s="92"/>
      <c r="E208" s="92"/>
      <c r="F208" s="92"/>
      <c r="G208" s="93"/>
      <c r="H208" s="88"/>
    </row>
    <row r="209" spans="1:8">
      <c r="A209" s="92"/>
      <c r="B209" s="92"/>
      <c r="C209" s="92"/>
      <c r="D209" s="92"/>
      <c r="E209" s="92"/>
      <c r="F209" s="92"/>
      <c r="G209" s="93"/>
      <c r="H209" s="88"/>
    </row>
    <row r="210" spans="1:8">
      <c r="A210" s="92"/>
      <c r="B210" s="92"/>
      <c r="C210" s="92"/>
      <c r="D210" s="92"/>
      <c r="E210" s="92"/>
      <c r="F210" s="92"/>
      <c r="G210" s="93"/>
      <c r="H210" s="88"/>
    </row>
    <row r="211" spans="1:8" ht="15.75">
      <c r="A211" s="47" t="str">
        <f>CONCATENATE("Alprechnung"," ",Übersicht!$C$3)</f>
        <v xml:space="preserve">Alprechnung </v>
      </c>
      <c r="B211" s="47"/>
      <c r="C211" s="47"/>
      <c r="D211" s="47"/>
      <c r="E211" s="47"/>
      <c r="F211" s="47"/>
      <c r="G211" s="93"/>
      <c r="H211" s="88"/>
    </row>
    <row r="212" spans="1:8">
      <c r="A212" s="5">
        <f>Übersicht!$C$82</f>
        <v>0</v>
      </c>
      <c r="B212" s="5"/>
      <c r="C212" s="42"/>
      <c r="D212" s="42"/>
      <c r="E212" s="42"/>
      <c r="F212" s="42"/>
      <c r="G212" s="93"/>
      <c r="H212" s="88"/>
    </row>
    <row r="213" spans="1:8" ht="15.75" thickBot="1">
      <c r="A213" s="5"/>
      <c r="B213" s="5"/>
      <c r="C213" s="42"/>
      <c r="D213" s="42"/>
      <c r="E213" s="42"/>
      <c r="F213" s="42"/>
      <c r="G213" s="93"/>
      <c r="H213" s="88"/>
    </row>
    <row r="214" spans="1:8">
      <c r="A214" s="117" t="s">
        <v>61</v>
      </c>
      <c r="B214" s="3"/>
      <c r="C214" s="51"/>
      <c r="D214" s="51"/>
      <c r="E214" s="51"/>
      <c r="F214" s="51"/>
      <c r="G214" s="96"/>
      <c r="H214" s="97"/>
    </row>
    <row r="215" spans="1:8">
      <c r="A215" s="493" t="s">
        <v>42</v>
      </c>
      <c r="B215" s="494"/>
      <c r="C215" s="494"/>
      <c r="D215" s="494"/>
      <c r="E215" s="495"/>
      <c r="F215" s="81" t="s">
        <v>65</v>
      </c>
      <c r="G215" s="54" t="s">
        <v>66</v>
      </c>
      <c r="H215" s="98"/>
    </row>
    <row r="216" spans="1:8">
      <c r="A216" s="507" t="s">
        <v>162</v>
      </c>
      <c r="B216" s="508"/>
      <c r="C216" s="508"/>
      <c r="D216" s="508"/>
      <c r="E216" s="509"/>
      <c r="F216" s="110">
        <f>Übersicht!$G94</f>
        <v>0</v>
      </c>
      <c r="G216" s="99" t="str">
        <f>Übersicht!$G$89</f>
        <v>NST</v>
      </c>
      <c r="H216" s="98"/>
    </row>
    <row r="217" spans="1:8">
      <c r="A217" s="52"/>
      <c r="B217" s="5"/>
      <c r="C217" s="42"/>
      <c r="D217" s="42"/>
      <c r="E217" s="42"/>
      <c r="F217" s="42"/>
      <c r="G217" s="93"/>
      <c r="H217" s="98"/>
    </row>
    <row r="218" spans="1:8">
      <c r="A218" s="116" t="s">
        <v>154</v>
      </c>
      <c r="B218" s="5"/>
      <c r="C218" s="42"/>
      <c r="D218" s="42"/>
      <c r="E218" s="42"/>
      <c r="F218" s="42"/>
      <c r="G218" s="93"/>
      <c r="H218" s="98"/>
    </row>
    <row r="219" spans="1:8">
      <c r="A219" s="83" t="s">
        <v>42</v>
      </c>
      <c r="B219" s="87"/>
      <c r="C219" s="87"/>
      <c r="D219" s="87"/>
      <c r="E219" s="87"/>
      <c r="F219" s="84"/>
      <c r="G219" s="53" t="s">
        <v>62</v>
      </c>
      <c r="H219" s="57" t="s">
        <v>53</v>
      </c>
    </row>
    <row r="220" spans="1:8">
      <c r="A220" s="101" t="str">
        <f>Privat!$J$153</f>
        <v/>
      </c>
      <c r="B220" s="102"/>
      <c r="C220" s="102"/>
      <c r="D220" s="102"/>
      <c r="E220" s="102"/>
      <c r="F220" s="103"/>
      <c r="G220" s="104" t="e">
        <f>-1*Privat!$K$153/Übersicht!$G$110</f>
        <v>#DIV/0!</v>
      </c>
      <c r="H220" s="105" t="e">
        <f>F216*G220</f>
        <v>#DIV/0!</v>
      </c>
    </row>
    <row r="221" spans="1:8">
      <c r="A221" s="101" t="str">
        <f>Privat!$J$154</f>
        <v/>
      </c>
      <c r="B221" s="102"/>
      <c r="C221" s="102"/>
      <c r="D221" s="102"/>
      <c r="E221" s="102"/>
      <c r="F221" s="103"/>
      <c r="G221" s="104" t="e">
        <f>-1*Privat!$K$154/Übersicht!$G$110</f>
        <v>#DIV/0!</v>
      </c>
      <c r="H221" s="105" t="e">
        <f>F216*G221</f>
        <v>#DIV/0!</v>
      </c>
    </row>
    <row r="222" spans="1:8">
      <c r="A222" s="490" t="s">
        <v>10</v>
      </c>
      <c r="B222" s="491"/>
      <c r="C222" s="491"/>
      <c r="D222" s="491"/>
      <c r="E222" s="491"/>
      <c r="F222" s="491"/>
      <c r="G222" s="492"/>
      <c r="H222" s="85" t="e">
        <f>SUM(H220:H221)</f>
        <v>#DIV/0!</v>
      </c>
    </row>
    <row r="223" spans="1:8">
      <c r="A223" s="129"/>
      <c r="B223" s="121"/>
      <c r="C223" s="121"/>
      <c r="D223" s="121"/>
      <c r="E223" s="121"/>
      <c r="F223" s="121"/>
      <c r="G223" s="121"/>
      <c r="H223" s="130"/>
    </row>
    <row r="224" spans="1:8">
      <c r="A224" s="116" t="s">
        <v>155</v>
      </c>
      <c r="B224" s="5"/>
      <c r="C224" s="92"/>
      <c r="D224" s="92"/>
      <c r="E224" s="92"/>
      <c r="F224" s="92"/>
      <c r="G224" s="107"/>
      <c r="H224" s="108"/>
    </row>
    <row r="225" spans="1:8">
      <c r="A225" s="83" t="s">
        <v>42</v>
      </c>
      <c r="B225" s="87"/>
      <c r="C225" s="87"/>
      <c r="D225" s="87"/>
      <c r="E225" s="87"/>
      <c r="F225" s="84"/>
      <c r="G225" s="55" t="s">
        <v>62</v>
      </c>
      <c r="H225" s="57" t="s">
        <v>53</v>
      </c>
    </row>
    <row r="226" spans="1:8">
      <c r="A226" s="101" t="e">
        <f>IF(Hauptabrechnung!$U$7&lt;&gt;0,"Variable Sömmerungskosten","Fixe Sömmerungskosten")</f>
        <v>#DIV/0!</v>
      </c>
      <c r="B226" s="102"/>
      <c r="C226" s="102"/>
      <c r="D226" s="102"/>
      <c r="E226" s="102"/>
      <c r="F226" s="103"/>
      <c r="G226" s="104" t="e">
        <f>IF(Hauptabrechnung!$U$7&lt;&gt;0,Hauptabrechnung!$U$7,Übersicht!$C$87)</f>
        <v>#DIV/0!</v>
      </c>
      <c r="H226" s="105" t="e">
        <f>IF(G226&lt;&gt;0,G226*F216,"")</f>
        <v>#DIV/0!</v>
      </c>
    </row>
    <row r="227" spans="1:8">
      <c r="A227" s="490" t="s">
        <v>10</v>
      </c>
      <c r="B227" s="491"/>
      <c r="C227" s="491"/>
      <c r="D227" s="491"/>
      <c r="E227" s="491"/>
      <c r="F227" s="491"/>
      <c r="G227" s="492"/>
      <c r="H227" s="85" t="e">
        <f>SUM(H226:H226)</f>
        <v>#DIV/0!</v>
      </c>
    </row>
    <row r="228" spans="1:8">
      <c r="A228" s="129"/>
      <c r="B228" s="121"/>
      <c r="C228" s="121"/>
      <c r="D228" s="121"/>
      <c r="E228" s="121"/>
      <c r="F228" s="121"/>
      <c r="G228" s="121"/>
      <c r="H228" s="130"/>
    </row>
    <row r="229" spans="1:8">
      <c r="A229" s="116" t="s">
        <v>59</v>
      </c>
      <c r="B229" s="5"/>
      <c r="C229" s="92"/>
      <c r="D229" s="92"/>
      <c r="E229" s="92"/>
      <c r="F229" s="92"/>
      <c r="G229" s="92"/>
      <c r="H229" s="98"/>
    </row>
    <row r="230" spans="1:8">
      <c r="A230" s="83" t="s">
        <v>42</v>
      </c>
      <c r="B230" s="87"/>
      <c r="C230" s="87"/>
      <c r="D230" s="87"/>
      <c r="E230" s="87"/>
      <c r="F230" s="53" t="s">
        <v>64</v>
      </c>
      <c r="G230" s="53" t="s">
        <v>62</v>
      </c>
      <c r="H230" s="57" t="s">
        <v>53</v>
      </c>
    </row>
    <row r="231" spans="1:8">
      <c r="A231" s="101" t="s">
        <v>96</v>
      </c>
      <c r="B231" s="102"/>
      <c r="C231" s="102"/>
      <c r="D231" s="102"/>
      <c r="E231" s="102"/>
      <c r="F231" s="113">
        <f>IF(Gemeinwerk!$B$84=Gemeinwerk!$P$9,-1*Gemeinwerk!$D91,-1*Gemeinwerk!$E91)</f>
        <v>0</v>
      </c>
      <c r="G231" s="111">
        <f>Gemeinwerk!$B$83</f>
        <v>0</v>
      </c>
      <c r="H231" s="112">
        <f>G231*F231</f>
        <v>0</v>
      </c>
    </row>
    <row r="232" spans="1:8">
      <c r="A232" s="101" t="s">
        <v>22</v>
      </c>
      <c r="B232" s="102"/>
      <c r="C232" s="102"/>
      <c r="D232" s="102"/>
      <c r="E232" s="102"/>
      <c r="F232" s="89"/>
      <c r="G232" s="114"/>
      <c r="H232" s="112">
        <f>-1*Gemeinwerk!$F91</f>
        <v>0</v>
      </c>
    </row>
    <row r="233" spans="1:8">
      <c r="A233" s="490" t="s">
        <v>10</v>
      </c>
      <c r="B233" s="491"/>
      <c r="C233" s="491"/>
      <c r="D233" s="491"/>
      <c r="E233" s="491"/>
      <c r="F233" s="491"/>
      <c r="G233" s="492"/>
      <c r="H233" s="86">
        <f>SUM(H231:H232)</f>
        <v>0</v>
      </c>
    </row>
    <row r="234" spans="1:8">
      <c r="A234" s="129"/>
      <c r="B234" s="121"/>
      <c r="C234" s="121"/>
      <c r="D234" s="121"/>
      <c r="E234" s="121"/>
      <c r="F234" s="121"/>
      <c r="G234" s="121"/>
      <c r="H234" s="131"/>
    </row>
    <row r="235" spans="1:8">
      <c r="A235" s="116" t="s">
        <v>156</v>
      </c>
      <c r="B235" s="5"/>
      <c r="C235" s="42"/>
      <c r="D235" s="42"/>
      <c r="E235" s="42"/>
      <c r="F235" s="42"/>
      <c r="G235" s="93"/>
      <c r="H235" s="98"/>
    </row>
    <row r="236" spans="1:8">
      <c r="A236" s="493" t="s">
        <v>42</v>
      </c>
      <c r="B236" s="494"/>
      <c r="C236" s="494"/>
      <c r="D236" s="494"/>
      <c r="E236" s="494"/>
      <c r="F236" s="494"/>
      <c r="G236" s="495"/>
      <c r="H236" s="57" t="s">
        <v>53</v>
      </c>
    </row>
    <row r="237" spans="1:8">
      <c r="A237" s="496"/>
      <c r="B237" s="497"/>
      <c r="C237" s="497"/>
      <c r="D237" s="497"/>
      <c r="E237" s="497"/>
      <c r="F237" s="497"/>
      <c r="G237" s="498"/>
      <c r="H237" s="381"/>
    </row>
    <row r="238" spans="1:8">
      <c r="A238" s="496"/>
      <c r="B238" s="497"/>
      <c r="C238" s="497"/>
      <c r="D238" s="497"/>
      <c r="E238" s="497"/>
      <c r="F238" s="497"/>
      <c r="G238" s="498"/>
      <c r="H238" s="381"/>
    </row>
    <row r="239" spans="1:8">
      <c r="A239" s="374"/>
      <c r="B239" s="375"/>
      <c r="C239" s="375"/>
      <c r="D239" s="375"/>
      <c r="E239" s="376"/>
      <c r="F239" s="376"/>
      <c r="G239" s="377"/>
      <c r="H239" s="381"/>
    </row>
    <row r="240" spans="1:8">
      <c r="A240" s="118"/>
      <c r="B240" s="119"/>
      <c r="C240" s="119"/>
      <c r="D240" s="120" t="s">
        <v>160</v>
      </c>
      <c r="E240" s="499">
        <f>SUM(Privat!$Q$155:$Q$179)</f>
        <v>0</v>
      </c>
      <c r="F240" s="499"/>
      <c r="G240" s="79" t="s">
        <v>159</v>
      </c>
      <c r="H240" s="112">
        <f>SUM(H237:H239)</f>
        <v>0</v>
      </c>
    </row>
    <row r="241" spans="1:8">
      <c r="A241" s="52"/>
      <c r="B241" s="5"/>
      <c r="C241" s="42"/>
      <c r="D241" s="42"/>
      <c r="E241" s="42"/>
      <c r="F241" s="42"/>
      <c r="G241" s="49"/>
      <c r="H241" s="98"/>
    </row>
    <row r="242" spans="1:8" ht="15.75" thickBot="1">
      <c r="A242" s="510" t="e">
        <f>IF(H242&gt;0,"TOTAL ZU UNSEREN GUNSTEN", "TOTAL ZU IHREN GUNSTEN")</f>
        <v>#DIV/0!</v>
      </c>
      <c r="B242" s="511"/>
      <c r="C242" s="511"/>
      <c r="D242" s="511"/>
      <c r="E242" s="511"/>
      <c r="F242" s="511"/>
      <c r="G242" s="501"/>
      <c r="H242" s="127" t="e">
        <f>ROUND((H222+H227+H233+H240)*2,1)/2</f>
        <v>#DIV/0!</v>
      </c>
    </row>
    <row r="243" spans="1:8">
      <c r="A243" s="50" t="s">
        <v>157</v>
      </c>
      <c r="B243" s="92"/>
      <c r="C243" s="92"/>
      <c r="D243" s="42"/>
      <c r="E243" s="42"/>
      <c r="F243" s="42"/>
      <c r="G243" s="93"/>
      <c r="H243" s="92"/>
    </row>
    <row r="244" spans="1:8">
      <c r="A244" s="48"/>
      <c r="B244" s="48"/>
      <c r="C244" s="48"/>
      <c r="D244" s="92"/>
      <c r="E244" s="92"/>
      <c r="F244" s="92"/>
      <c r="G244" s="93"/>
      <c r="H244" s="92"/>
    </row>
    <row r="245" spans="1:8">
      <c r="A245" s="88"/>
      <c r="B245" s="115" t="s">
        <v>158</v>
      </c>
      <c r="C245" s="88">
        <f>A204</f>
        <v>0</v>
      </c>
      <c r="D245" s="48"/>
      <c r="E245" s="48"/>
      <c r="F245" s="48"/>
      <c r="G245" s="49"/>
      <c r="H245" s="48"/>
    </row>
    <row r="246" spans="1:8">
      <c r="A246" s="88"/>
      <c r="B246" s="88"/>
      <c r="C246" s="88"/>
      <c r="D246" s="88"/>
      <c r="E246" s="88"/>
      <c r="F246" s="88"/>
      <c r="G246" s="88"/>
      <c r="H246" s="92"/>
    </row>
    <row r="247" spans="1:8">
      <c r="A247" s="5"/>
      <c r="B247" s="5"/>
      <c r="C247" s="92"/>
      <c r="D247" s="92"/>
      <c r="E247" s="92"/>
      <c r="F247" s="92"/>
      <c r="G247" s="93"/>
      <c r="H247" s="92"/>
    </row>
    <row r="248" spans="1:8">
      <c r="A248" s="88"/>
      <c r="B248" s="94"/>
      <c r="C248" s="92"/>
      <c r="D248" s="92"/>
      <c r="E248" s="92"/>
      <c r="F248" s="92"/>
      <c r="G248" s="88"/>
      <c r="H248" s="88"/>
    </row>
    <row r="249" spans="1:8">
      <c r="A249" s="88"/>
      <c r="B249" s="94"/>
      <c r="C249" s="92"/>
      <c r="D249" s="92"/>
      <c r="E249" s="92"/>
      <c r="F249" s="92"/>
      <c r="G249" s="88"/>
      <c r="H249" s="88"/>
    </row>
    <row r="250" spans="1:8">
      <c r="A250" s="88"/>
      <c r="B250" s="92"/>
      <c r="C250" s="92"/>
      <c r="D250" s="92"/>
      <c r="E250" s="92"/>
      <c r="F250" s="92"/>
      <c r="G250" s="88"/>
      <c r="H250" s="88"/>
    </row>
    <row r="251" spans="1:8">
      <c r="A251" s="92"/>
      <c r="B251" s="92"/>
      <c r="C251" s="92"/>
      <c r="D251" s="92"/>
      <c r="E251" s="92"/>
      <c r="F251" s="92"/>
      <c r="G251" s="93"/>
      <c r="H251" s="88"/>
    </row>
    <row r="252" spans="1:8">
      <c r="A252" s="92" t="str">
        <f>CONCATENATE("Alpgenossenschaft"," ",Übersicht!$C$4)</f>
        <v xml:space="preserve">Alpgenossenschaft </v>
      </c>
      <c r="B252" s="92"/>
      <c r="C252" s="92"/>
      <c r="D252" s="92"/>
      <c r="E252" s="92"/>
      <c r="F252" s="92"/>
      <c r="G252" s="93"/>
      <c r="H252" s="88"/>
    </row>
    <row r="253" spans="1:8">
      <c r="A253" s="95">
        <f>Übersicht!$C$5</f>
        <v>0</v>
      </c>
      <c r="B253" s="92"/>
      <c r="C253" s="92"/>
      <c r="D253" s="92"/>
      <c r="E253" s="92"/>
      <c r="F253" s="88"/>
      <c r="G253" s="94">
        <f>Übersicht!$B95</f>
        <v>0</v>
      </c>
      <c r="H253" s="88"/>
    </row>
    <row r="254" spans="1:8">
      <c r="A254" s="94">
        <f>Übersicht!$C$6</f>
        <v>0</v>
      </c>
      <c r="B254" s="92"/>
      <c r="C254" s="92"/>
      <c r="D254" s="92"/>
      <c r="E254" s="92"/>
      <c r="F254" s="88"/>
      <c r="G254" s="94">
        <f>Übersicht!$C95</f>
        <v>0</v>
      </c>
      <c r="H254" s="88"/>
    </row>
    <row r="255" spans="1:8">
      <c r="A255" s="94">
        <f>Übersicht!$C$7</f>
        <v>0</v>
      </c>
      <c r="B255" s="92"/>
      <c r="C255" s="92"/>
      <c r="D255" s="92"/>
      <c r="E255" s="92"/>
      <c r="F255" s="88"/>
      <c r="G255" s="94" t="str">
        <f>CONCATENATE(Übersicht!$D95," ",Übersicht!$E95)</f>
        <v xml:space="preserve"> </v>
      </c>
      <c r="H255" s="88"/>
    </row>
    <row r="256" spans="1:8">
      <c r="A256" s="92"/>
      <c r="B256" s="92"/>
      <c r="C256" s="92"/>
      <c r="D256" s="92"/>
      <c r="E256" s="92"/>
      <c r="F256" s="92"/>
      <c r="G256" s="93"/>
      <c r="H256" s="88"/>
    </row>
    <row r="257" spans="1:8">
      <c r="A257" s="92"/>
      <c r="B257" s="92"/>
      <c r="C257" s="92"/>
      <c r="D257" s="92"/>
      <c r="E257" s="92"/>
      <c r="F257" s="92"/>
      <c r="G257" s="93"/>
      <c r="H257" s="88"/>
    </row>
    <row r="258" spans="1:8">
      <c r="A258" s="92"/>
      <c r="B258" s="92"/>
      <c r="C258" s="92"/>
      <c r="D258" s="92"/>
      <c r="E258" s="92"/>
      <c r="F258" s="92"/>
      <c r="G258" s="93"/>
      <c r="H258" s="88"/>
    </row>
    <row r="259" spans="1:8">
      <c r="A259" s="92"/>
      <c r="B259" s="92"/>
      <c r="C259" s="92"/>
      <c r="D259" s="92"/>
      <c r="E259" s="92"/>
      <c r="F259" s="92"/>
      <c r="G259" s="93"/>
      <c r="H259" s="88"/>
    </row>
    <row r="260" spans="1:8" ht="15.75">
      <c r="A260" s="47" t="str">
        <f>CONCATENATE("Alprechnung"," ",Übersicht!$C$3)</f>
        <v xml:space="preserve">Alprechnung </v>
      </c>
      <c r="B260" s="47"/>
      <c r="C260" s="47"/>
      <c r="D260" s="47"/>
      <c r="E260" s="47"/>
      <c r="F260" s="47"/>
      <c r="G260" s="93"/>
      <c r="H260" s="88"/>
    </row>
    <row r="261" spans="1:8">
      <c r="A261" s="5">
        <f>Übersicht!$C$82</f>
        <v>0</v>
      </c>
      <c r="B261" s="5"/>
      <c r="C261" s="42"/>
      <c r="D261" s="42"/>
      <c r="E261" s="42"/>
      <c r="F261" s="42"/>
      <c r="G261" s="93"/>
      <c r="H261" s="88"/>
    </row>
    <row r="262" spans="1:8" ht="15.75" thickBot="1">
      <c r="A262" s="5"/>
      <c r="B262" s="5"/>
      <c r="C262" s="42"/>
      <c r="D262" s="42"/>
      <c r="E262" s="42"/>
      <c r="F262" s="42"/>
      <c r="G262" s="93"/>
      <c r="H262" s="88"/>
    </row>
    <row r="263" spans="1:8">
      <c r="A263" s="117" t="s">
        <v>61</v>
      </c>
      <c r="B263" s="3"/>
      <c r="C263" s="51"/>
      <c r="D263" s="51"/>
      <c r="E263" s="51"/>
      <c r="F263" s="51"/>
      <c r="G263" s="96"/>
      <c r="H263" s="97"/>
    </row>
    <row r="264" spans="1:8">
      <c r="A264" s="83" t="s">
        <v>42</v>
      </c>
      <c r="B264" s="87"/>
      <c r="C264" s="87"/>
      <c r="D264" s="87"/>
      <c r="E264" s="84"/>
      <c r="F264" s="81" t="s">
        <v>65</v>
      </c>
      <c r="G264" s="54" t="s">
        <v>66</v>
      </c>
      <c r="H264" s="98"/>
    </row>
    <row r="265" spans="1:8">
      <c r="A265" s="123" t="s">
        <v>162</v>
      </c>
      <c r="B265" s="124"/>
      <c r="C265" s="124"/>
      <c r="D265" s="124"/>
      <c r="E265" s="125"/>
      <c r="F265" s="110">
        <f>Übersicht!$G95</f>
        <v>0</v>
      </c>
      <c r="G265" s="99" t="str">
        <f>Übersicht!$G$89</f>
        <v>NST</v>
      </c>
      <c r="H265" s="98"/>
    </row>
    <row r="266" spans="1:8">
      <c r="A266" s="52"/>
      <c r="B266" s="5"/>
      <c r="C266" s="42"/>
      <c r="D266" s="42"/>
      <c r="E266" s="42"/>
      <c r="F266" s="42"/>
      <c r="G266" s="93"/>
      <c r="H266" s="98"/>
    </row>
    <row r="267" spans="1:8">
      <c r="A267" s="116" t="s">
        <v>154</v>
      </c>
      <c r="B267" s="5"/>
      <c r="C267" s="42"/>
      <c r="D267" s="42"/>
      <c r="E267" s="42"/>
      <c r="F267" s="42"/>
      <c r="G267" s="93"/>
      <c r="H267" s="98"/>
    </row>
    <row r="268" spans="1:8">
      <c r="A268" s="83" t="s">
        <v>42</v>
      </c>
      <c r="B268" s="87"/>
      <c r="C268" s="87"/>
      <c r="D268" s="87"/>
      <c r="E268" s="87"/>
      <c r="F268" s="84"/>
      <c r="G268" s="53" t="s">
        <v>62</v>
      </c>
      <c r="H268" s="57" t="s">
        <v>53</v>
      </c>
    </row>
    <row r="269" spans="1:8">
      <c r="A269" s="101" t="str">
        <f>Privat!$J$153</f>
        <v/>
      </c>
      <c r="B269" s="102"/>
      <c r="C269" s="102"/>
      <c r="D269" s="102"/>
      <c r="E269" s="102"/>
      <c r="F269" s="103"/>
      <c r="G269" s="104" t="e">
        <f>-1*Privat!$K$153/Übersicht!$G$110</f>
        <v>#DIV/0!</v>
      </c>
      <c r="H269" s="105" t="e">
        <f>F265*G269</f>
        <v>#DIV/0!</v>
      </c>
    </row>
    <row r="270" spans="1:8">
      <c r="A270" s="101" t="str">
        <f>Privat!$J$154</f>
        <v/>
      </c>
      <c r="B270" s="102"/>
      <c r="C270" s="102"/>
      <c r="D270" s="102"/>
      <c r="E270" s="102"/>
      <c r="F270" s="103"/>
      <c r="G270" s="104" t="e">
        <f>-1*Privat!$K$154/Übersicht!$G$110</f>
        <v>#DIV/0!</v>
      </c>
      <c r="H270" s="105" t="e">
        <f>F265*G270</f>
        <v>#DIV/0!</v>
      </c>
    </row>
    <row r="271" spans="1:8">
      <c r="A271" s="78" t="s">
        <v>10</v>
      </c>
      <c r="B271" s="79"/>
      <c r="C271" s="79"/>
      <c r="D271" s="79"/>
      <c r="E271" s="79"/>
      <c r="F271" s="79"/>
      <c r="G271" s="80"/>
      <c r="H271" s="85" t="e">
        <f>SUM(H269:H270)</f>
        <v>#DIV/0!</v>
      </c>
    </row>
    <row r="272" spans="1:8">
      <c r="A272" s="129"/>
      <c r="B272" s="121"/>
      <c r="C272" s="121"/>
      <c r="D272" s="121"/>
      <c r="E272" s="121"/>
      <c r="F272" s="121"/>
      <c r="G272" s="121"/>
      <c r="H272" s="130"/>
    </row>
    <row r="273" spans="1:8">
      <c r="A273" s="116" t="s">
        <v>155</v>
      </c>
      <c r="B273" s="5"/>
      <c r="C273" s="92"/>
      <c r="D273" s="92"/>
      <c r="E273" s="92"/>
      <c r="F273" s="92"/>
      <c r="G273" s="107"/>
      <c r="H273" s="108"/>
    </row>
    <row r="274" spans="1:8">
      <c r="A274" s="83" t="s">
        <v>42</v>
      </c>
      <c r="B274" s="87"/>
      <c r="C274" s="87"/>
      <c r="D274" s="87"/>
      <c r="E274" s="87"/>
      <c r="F274" s="84"/>
      <c r="G274" s="55" t="s">
        <v>62</v>
      </c>
      <c r="H274" s="57" t="s">
        <v>53</v>
      </c>
    </row>
    <row r="275" spans="1:8">
      <c r="A275" s="101" t="e">
        <f>IF(Hauptabrechnung!$U$7&lt;&gt;0,"Variable Sömmerungskosten","Fixe Sömmerungskosten")</f>
        <v>#DIV/0!</v>
      </c>
      <c r="B275" s="102"/>
      <c r="C275" s="102"/>
      <c r="D275" s="102"/>
      <c r="E275" s="102"/>
      <c r="F275" s="103"/>
      <c r="G275" s="104" t="e">
        <f>IF(Hauptabrechnung!$U$7&lt;&gt;0,Hauptabrechnung!$U$7,Übersicht!$C$87)</f>
        <v>#DIV/0!</v>
      </c>
      <c r="H275" s="105" t="e">
        <f>IF(G275&lt;&gt;0,G275*F265,"")</f>
        <v>#DIV/0!</v>
      </c>
    </row>
    <row r="276" spans="1:8">
      <c r="A276" s="78" t="s">
        <v>10</v>
      </c>
      <c r="B276" s="79"/>
      <c r="C276" s="79"/>
      <c r="D276" s="79"/>
      <c r="E276" s="79"/>
      <c r="F276" s="79"/>
      <c r="G276" s="80"/>
      <c r="H276" s="85" t="e">
        <f>SUM(H275:H275)</f>
        <v>#DIV/0!</v>
      </c>
    </row>
    <row r="277" spans="1:8">
      <c r="A277" s="129"/>
      <c r="B277" s="121"/>
      <c r="C277" s="121"/>
      <c r="D277" s="121"/>
      <c r="E277" s="121"/>
      <c r="F277" s="121"/>
      <c r="G277" s="121"/>
      <c r="H277" s="130"/>
    </row>
    <row r="278" spans="1:8">
      <c r="A278" s="116" t="s">
        <v>59</v>
      </c>
      <c r="B278" s="5"/>
      <c r="C278" s="92"/>
      <c r="D278" s="92"/>
      <c r="E278" s="92"/>
      <c r="F278" s="92"/>
      <c r="G278" s="92"/>
      <c r="H278" s="98"/>
    </row>
    <row r="279" spans="1:8">
      <c r="A279" s="83" t="s">
        <v>42</v>
      </c>
      <c r="B279" s="87"/>
      <c r="C279" s="87"/>
      <c r="D279" s="87"/>
      <c r="E279" s="87"/>
      <c r="F279" s="53" t="s">
        <v>64</v>
      </c>
      <c r="G279" s="53" t="s">
        <v>62</v>
      </c>
      <c r="H279" s="57" t="s">
        <v>53</v>
      </c>
    </row>
    <row r="280" spans="1:8">
      <c r="A280" s="101" t="s">
        <v>96</v>
      </c>
      <c r="B280" s="102"/>
      <c r="C280" s="102"/>
      <c r="D280" s="102"/>
      <c r="E280" s="102"/>
      <c r="F280" s="113">
        <f>IF(Gemeinwerk!$B$84=Gemeinwerk!$P$9,-1*Gemeinwerk!$D92,-1*Gemeinwerk!$E92)</f>
        <v>0</v>
      </c>
      <c r="G280" s="111">
        <f>Gemeinwerk!$B$83</f>
        <v>0</v>
      </c>
      <c r="H280" s="112">
        <f>G280*F280</f>
        <v>0</v>
      </c>
    </row>
    <row r="281" spans="1:8">
      <c r="A281" s="101" t="s">
        <v>22</v>
      </c>
      <c r="B281" s="102"/>
      <c r="C281" s="102"/>
      <c r="D281" s="102"/>
      <c r="E281" s="102"/>
      <c r="F281" s="89"/>
      <c r="G281" s="114"/>
      <c r="H281" s="112">
        <f>-1*Gemeinwerk!$F92</f>
        <v>0</v>
      </c>
    </row>
    <row r="282" spans="1:8">
      <c r="A282" s="78" t="s">
        <v>10</v>
      </c>
      <c r="B282" s="79"/>
      <c r="C282" s="79"/>
      <c r="D282" s="79"/>
      <c r="E282" s="79"/>
      <c r="F282" s="79"/>
      <c r="G282" s="80"/>
      <c r="H282" s="86">
        <f>SUM(H280:H281)</f>
        <v>0</v>
      </c>
    </row>
    <row r="283" spans="1:8">
      <c r="A283" s="129"/>
      <c r="B283" s="121"/>
      <c r="C283" s="121"/>
      <c r="D283" s="121"/>
      <c r="E283" s="121"/>
      <c r="F283" s="121"/>
      <c r="G283" s="121"/>
      <c r="H283" s="131"/>
    </row>
    <row r="284" spans="1:8">
      <c r="A284" s="116" t="s">
        <v>156</v>
      </c>
      <c r="B284" s="5"/>
      <c r="C284" s="42"/>
      <c r="D284" s="42"/>
      <c r="E284" s="42"/>
      <c r="F284" s="42"/>
      <c r="G284" s="93"/>
      <c r="H284" s="98"/>
    </row>
    <row r="285" spans="1:8">
      <c r="A285" s="83" t="s">
        <v>42</v>
      </c>
      <c r="B285" s="87"/>
      <c r="C285" s="87"/>
      <c r="D285" s="87"/>
      <c r="E285" s="87"/>
      <c r="F285" s="87"/>
      <c r="G285" s="84"/>
      <c r="H285" s="57" t="s">
        <v>53</v>
      </c>
    </row>
    <row r="286" spans="1:8">
      <c r="A286" s="374"/>
      <c r="B286" s="375"/>
      <c r="C286" s="375"/>
      <c r="D286" s="375"/>
      <c r="E286" s="375"/>
      <c r="F286" s="375"/>
      <c r="G286" s="382"/>
      <c r="H286" s="381"/>
    </row>
    <row r="287" spans="1:8">
      <c r="A287" s="374"/>
      <c r="B287" s="375"/>
      <c r="C287" s="375"/>
      <c r="D287" s="375"/>
      <c r="E287" s="375"/>
      <c r="F287" s="375"/>
      <c r="G287" s="382"/>
      <c r="H287" s="381"/>
    </row>
    <row r="288" spans="1:8">
      <c r="A288" s="374"/>
      <c r="B288" s="375"/>
      <c r="C288" s="375"/>
      <c r="D288" s="375"/>
      <c r="E288" s="376"/>
      <c r="F288" s="376"/>
      <c r="G288" s="377"/>
      <c r="H288" s="381"/>
    </row>
    <row r="289" spans="1:8">
      <c r="A289" s="118"/>
      <c r="B289" s="119"/>
      <c r="C289" s="119"/>
      <c r="D289" s="120" t="s">
        <v>160</v>
      </c>
      <c r="E289" s="122">
        <f>SUM(Privat!$R$155:$R$179)</f>
        <v>0</v>
      </c>
      <c r="F289" s="122"/>
      <c r="G289" s="79" t="s">
        <v>159</v>
      </c>
      <c r="H289" s="112">
        <f>SUM(H286:H288)</f>
        <v>0</v>
      </c>
    </row>
    <row r="290" spans="1:8">
      <c r="A290" s="52"/>
      <c r="B290" s="5"/>
      <c r="C290" s="42"/>
      <c r="D290" s="42"/>
      <c r="E290" s="42"/>
      <c r="F290" s="42"/>
      <c r="G290" s="49"/>
      <c r="H290" s="98"/>
    </row>
    <row r="291" spans="1:8" ht="15.75" thickBot="1">
      <c r="A291" s="90" t="e">
        <f>IF(H291&gt;0,"TOTAL ZU UNSEREN GUNSTEN", "TOTAL ZU IHREN GUNSTEN")</f>
        <v>#DIV/0!</v>
      </c>
      <c r="B291" s="91"/>
      <c r="C291" s="91"/>
      <c r="D291" s="91"/>
      <c r="E291" s="91"/>
      <c r="F291" s="91"/>
      <c r="G291" s="82"/>
      <c r="H291" s="127" t="e">
        <f>ROUND((H271+H276+H282+H289)*2,1)/2</f>
        <v>#DIV/0!</v>
      </c>
    </row>
    <row r="292" spans="1:8">
      <c r="A292" s="50" t="s">
        <v>157</v>
      </c>
      <c r="B292" s="92"/>
      <c r="C292" s="92"/>
      <c r="D292" s="42"/>
      <c r="E292" s="42"/>
      <c r="F292" s="42"/>
      <c r="G292" s="93"/>
      <c r="H292" s="92"/>
    </row>
    <row r="293" spans="1:8">
      <c r="A293" s="48"/>
      <c r="B293" s="48"/>
      <c r="C293" s="48"/>
      <c r="D293" s="92"/>
      <c r="E293" s="92"/>
      <c r="F293" s="92"/>
      <c r="G293" s="93"/>
      <c r="H293" s="92"/>
    </row>
    <row r="294" spans="1:8">
      <c r="A294" s="88"/>
      <c r="B294" s="115" t="s">
        <v>158</v>
      </c>
      <c r="C294" s="88">
        <f>A253</f>
        <v>0</v>
      </c>
      <c r="D294" s="48"/>
      <c r="E294" s="48"/>
      <c r="F294" s="48"/>
      <c r="G294" s="49"/>
      <c r="H294" s="48"/>
    </row>
    <row r="295" spans="1:8">
      <c r="A295" s="88"/>
      <c r="B295" s="88"/>
      <c r="C295" s="88"/>
      <c r="D295" s="88"/>
      <c r="E295" s="88"/>
      <c r="F295" s="88"/>
      <c r="G295" s="88"/>
      <c r="H295" s="92"/>
    </row>
    <row r="296" spans="1:8">
      <c r="A296" s="5"/>
      <c r="B296" s="5"/>
      <c r="C296" s="92"/>
      <c r="D296" s="92"/>
      <c r="E296" s="92"/>
      <c r="F296" s="92"/>
      <c r="G296" s="93"/>
      <c r="H296" s="92"/>
    </row>
    <row r="297" spans="1:8">
      <c r="A297" s="88"/>
      <c r="B297" s="94"/>
      <c r="C297" s="92"/>
      <c r="D297" s="92"/>
      <c r="E297" s="92"/>
      <c r="F297" s="92"/>
      <c r="G297" s="88"/>
      <c r="H297" s="88"/>
    </row>
    <row r="298" spans="1:8">
      <c r="A298" s="88"/>
      <c r="B298" s="94"/>
      <c r="C298" s="92"/>
      <c r="D298" s="92"/>
      <c r="E298" s="92"/>
      <c r="F298" s="92"/>
      <c r="G298" s="88"/>
      <c r="H298" s="88"/>
    </row>
    <row r="299" spans="1:8">
      <c r="A299" s="88"/>
      <c r="B299" s="92"/>
      <c r="C299" s="92"/>
      <c r="D299" s="92"/>
      <c r="E299" s="92"/>
      <c r="F299" s="92"/>
      <c r="G299" s="88"/>
      <c r="H299" s="88"/>
    </row>
    <row r="300" spans="1:8">
      <c r="A300" s="92"/>
      <c r="B300" s="92"/>
      <c r="C300" s="92"/>
      <c r="D300" s="92"/>
      <c r="E300" s="92"/>
      <c r="F300" s="92"/>
      <c r="G300" s="93"/>
      <c r="H300" s="88"/>
    </row>
    <row r="301" spans="1:8">
      <c r="A301" s="92" t="str">
        <f>CONCATENATE("Alpgenossenschaft"," ",Übersicht!$C$4)</f>
        <v xml:space="preserve">Alpgenossenschaft </v>
      </c>
      <c r="B301" s="92"/>
      <c r="C301" s="92"/>
      <c r="D301" s="92"/>
      <c r="E301" s="92"/>
      <c r="F301" s="92"/>
      <c r="G301" s="93"/>
      <c r="H301" s="88"/>
    </row>
    <row r="302" spans="1:8">
      <c r="A302" s="95">
        <f>Übersicht!$C$5</f>
        <v>0</v>
      </c>
      <c r="B302" s="92"/>
      <c r="C302" s="92"/>
      <c r="D302" s="92"/>
      <c r="E302" s="92"/>
      <c r="F302" s="88"/>
      <c r="G302" s="94">
        <f>Übersicht!$B96</f>
        <v>0</v>
      </c>
      <c r="H302" s="88"/>
    </row>
    <row r="303" spans="1:8">
      <c r="A303" s="94">
        <f>Übersicht!$C$6</f>
        <v>0</v>
      </c>
      <c r="B303" s="92"/>
      <c r="C303" s="92"/>
      <c r="D303" s="92"/>
      <c r="E303" s="92"/>
      <c r="F303" s="88"/>
      <c r="G303" s="94">
        <f>Übersicht!$C96</f>
        <v>0</v>
      </c>
      <c r="H303" s="88"/>
    </row>
    <row r="304" spans="1:8">
      <c r="A304" s="94">
        <f>Übersicht!$C$7</f>
        <v>0</v>
      </c>
      <c r="B304" s="92"/>
      <c r="C304" s="92"/>
      <c r="D304" s="92"/>
      <c r="E304" s="92"/>
      <c r="F304" s="88"/>
      <c r="G304" s="94" t="str">
        <f>CONCATENATE(Übersicht!$D96," ",Übersicht!$E96)</f>
        <v xml:space="preserve"> </v>
      </c>
      <c r="H304" s="88"/>
    </row>
    <row r="305" spans="1:8">
      <c r="A305" s="92"/>
      <c r="B305" s="92"/>
      <c r="C305" s="92"/>
      <c r="D305" s="92"/>
      <c r="E305" s="92"/>
      <c r="F305" s="92"/>
      <c r="G305" s="93"/>
      <c r="H305" s="88"/>
    </row>
    <row r="306" spans="1:8">
      <c r="A306" s="92"/>
      <c r="B306" s="92"/>
      <c r="C306" s="92"/>
      <c r="D306" s="92"/>
      <c r="E306" s="92"/>
      <c r="F306" s="92"/>
      <c r="G306" s="93"/>
      <c r="H306" s="88"/>
    </row>
    <row r="307" spans="1:8">
      <c r="A307" s="92"/>
      <c r="B307" s="92"/>
      <c r="C307" s="92"/>
      <c r="D307" s="92"/>
      <c r="E307" s="92"/>
      <c r="F307" s="92"/>
      <c r="G307" s="93"/>
      <c r="H307" s="88"/>
    </row>
    <row r="308" spans="1:8">
      <c r="A308" s="92"/>
      <c r="B308" s="92"/>
      <c r="C308" s="92"/>
      <c r="D308" s="92"/>
      <c r="E308" s="92"/>
      <c r="F308" s="92"/>
      <c r="G308" s="93"/>
      <c r="H308" s="88"/>
    </row>
    <row r="309" spans="1:8" ht="15.75">
      <c r="A309" s="47" t="str">
        <f>CONCATENATE("Alprechnung"," ",Übersicht!$C$3)</f>
        <v xml:space="preserve">Alprechnung </v>
      </c>
      <c r="B309" s="47"/>
      <c r="C309" s="47"/>
      <c r="D309" s="47"/>
      <c r="E309" s="47"/>
      <c r="F309" s="47"/>
      <c r="G309" s="93"/>
      <c r="H309" s="88"/>
    </row>
    <row r="310" spans="1:8">
      <c r="A310" s="5">
        <f>Übersicht!$C$82</f>
        <v>0</v>
      </c>
      <c r="B310" s="5"/>
      <c r="C310" s="42"/>
      <c r="D310" s="42"/>
      <c r="E310" s="42"/>
      <c r="F310" s="42"/>
      <c r="G310" s="93"/>
      <c r="H310" s="88"/>
    </row>
    <row r="311" spans="1:8" ht="15.75" thickBot="1">
      <c r="A311" s="5"/>
      <c r="B311" s="5"/>
      <c r="C311" s="42"/>
      <c r="D311" s="42"/>
      <c r="E311" s="42"/>
      <c r="F311" s="42"/>
      <c r="G311" s="93"/>
      <c r="H311" s="88"/>
    </row>
    <row r="312" spans="1:8">
      <c r="A312" s="117" t="s">
        <v>61</v>
      </c>
      <c r="B312" s="3"/>
      <c r="C312" s="51"/>
      <c r="D312" s="51"/>
      <c r="E312" s="51"/>
      <c r="F312" s="51"/>
      <c r="G312" s="96"/>
      <c r="H312" s="97"/>
    </row>
    <row r="313" spans="1:8">
      <c r="A313" s="83" t="s">
        <v>42</v>
      </c>
      <c r="B313" s="87"/>
      <c r="C313" s="87"/>
      <c r="D313" s="87"/>
      <c r="E313" s="84"/>
      <c r="F313" s="81" t="s">
        <v>65</v>
      </c>
      <c r="G313" s="54" t="s">
        <v>66</v>
      </c>
      <c r="H313" s="98"/>
    </row>
    <row r="314" spans="1:8">
      <c r="A314" s="123" t="s">
        <v>162</v>
      </c>
      <c r="B314" s="124"/>
      <c r="C314" s="124"/>
      <c r="D314" s="124"/>
      <c r="E314" s="125"/>
      <c r="F314" s="110">
        <f>Übersicht!$G96</f>
        <v>0</v>
      </c>
      <c r="G314" s="99" t="str">
        <f>Übersicht!$G$89</f>
        <v>NST</v>
      </c>
      <c r="H314" s="98"/>
    </row>
    <row r="315" spans="1:8">
      <c r="A315" s="52"/>
      <c r="B315" s="5"/>
      <c r="C315" s="42"/>
      <c r="D315" s="42"/>
      <c r="E315" s="42"/>
      <c r="F315" s="42"/>
      <c r="G315" s="93"/>
      <c r="H315" s="98"/>
    </row>
    <row r="316" spans="1:8">
      <c r="A316" s="116" t="s">
        <v>154</v>
      </c>
      <c r="B316" s="5"/>
      <c r="C316" s="42"/>
      <c r="D316" s="42"/>
      <c r="E316" s="42"/>
      <c r="F316" s="42"/>
      <c r="G316" s="93"/>
      <c r="H316" s="98"/>
    </row>
    <row r="317" spans="1:8">
      <c r="A317" s="83" t="s">
        <v>42</v>
      </c>
      <c r="B317" s="87"/>
      <c r="C317" s="87"/>
      <c r="D317" s="87"/>
      <c r="E317" s="87"/>
      <c r="F317" s="84"/>
      <c r="G317" s="53" t="s">
        <v>62</v>
      </c>
      <c r="H317" s="57" t="s">
        <v>53</v>
      </c>
    </row>
    <row r="318" spans="1:8">
      <c r="A318" s="101" t="str">
        <f>Privat!$J$153</f>
        <v/>
      </c>
      <c r="B318" s="102"/>
      <c r="C318" s="102"/>
      <c r="D318" s="102"/>
      <c r="E318" s="102"/>
      <c r="F318" s="103"/>
      <c r="G318" s="104" t="e">
        <f>-1*Privat!$K$153/Übersicht!$G$110</f>
        <v>#DIV/0!</v>
      </c>
      <c r="H318" s="105" t="e">
        <f>F314*G318</f>
        <v>#DIV/0!</v>
      </c>
    </row>
    <row r="319" spans="1:8">
      <c r="A319" s="101" t="str">
        <f>Privat!$J$154</f>
        <v/>
      </c>
      <c r="B319" s="102"/>
      <c r="C319" s="102"/>
      <c r="D319" s="102"/>
      <c r="E319" s="102"/>
      <c r="F319" s="103"/>
      <c r="G319" s="104" t="e">
        <f>-1*Privat!$K$154/Übersicht!$G$110</f>
        <v>#DIV/0!</v>
      </c>
      <c r="H319" s="105" t="e">
        <f>F314*G319</f>
        <v>#DIV/0!</v>
      </c>
    </row>
    <row r="320" spans="1:8">
      <c r="A320" s="78" t="s">
        <v>10</v>
      </c>
      <c r="B320" s="79"/>
      <c r="C320" s="79"/>
      <c r="D320" s="79"/>
      <c r="E320" s="79"/>
      <c r="F320" s="79"/>
      <c r="G320" s="80"/>
      <c r="H320" s="85" t="e">
        <f>SUM(H318:H319)</f>
        <v>#DIV/0!</v>
      </c>
    </row>
    <row r="321" spans="1:8">
      <c r="A321" s="129"/>
      <c r="B321" s="121"/>
      <c r="C321" s="121"/>
      <c r="D321" s="121"/>
      <c r="E321" s="121"/>
      <c r="F321" s="121"/>
      <c r="G321" s="121"/>
      <c r="H321" s="130"/>
    </row>
    <row r="322" spans="1:8">
      <c r="A322" s="116" t="s">
        <v>155</v>
      </c>
      <c r="B322" s="5"/>
      <c r="C322" s="92"/>
      <c r="D322" s="92"/>
      <c r="E322" s="92"/>
      <c r="F322" s="92"/>
      <c r="G322" s="107"/>
      <c r="H322" s="108"/>
    </row>
    <row r="323" spans="1:8">
      <c r="A323" s="83" t="s">
        <v>42</v>
      </c>
      <c r="B323" s="87"/>
      <c r="C323" s="87"/>
      <c r="D323" s="87"/>
      <c r="E323" s="87"/>
      <c r="F323" s="84"/>
      <c r="G323" s="55" t="s">
        <v>62</v>
      </c>
      <c r="H323" s="57" t="s">
        <v>53</v>
      </c>
    </row>
    <row r="324" spans="1:8">
      <c r="A324" s="101" t="e">
        <f>IF(Hauptabrechnung!$U$7&lt;&gt;0,"Variable Sömmerungskosten","Fixe Sömmerungskosten")</f>
        <v>#DIV/0!</v>
      </c>
      <c r="B324" s="102"/>
      <c r="C324" s="102"/>
      <c r="D324" s="102"/>
      <c r="E324" s="102"/>
      <c r="F324" s="103"/>
      <c r="G324" s="104" t="e">
        <f>IF(Hauptabrechnung!$U$7&lt;&gt;0,Hauptabrechnung!$U$7,Übersicht!$C$87)</f>
        <v>#DIV/0!</v>
      </c>
      <c r="H324" s="105" t="e">
        <f>IF(G324&lt;&gt;0,G324*F314,"")</f>
        <v>#DIV/0!</v>
      </c>
    </row>
    <row r="325" spans="1:8">
      <c r="A325" s="78" t="s">
        <v>10</v>
      </c>
      <c r="B325" s="79"/>
      <c r="C325" s="79"/>
      <c r="D325" s="79"/>
      <c r="E325" s="79"/>
      <c r="F325" s="79"/>
      <c r="G325" s="80"/>
      <c r="H325" s="85" t="e">
        <f>SUM(H324:H324)</f>
        <v>#DIV/0!</v>
      </c>
    </row>
    <row r="326" spans="1:8">
      <c r="A326" s="129"/>
      <c r="B326" s="121"/>
      <c r="C326" s="121"/>
      <c r="D326" s="121"/>
      <c r="E326" s="121"/>
      <c r="F326" s="121"/>
      <c r="G326" s="121"/>
      <c r="H326" s="130"/>
    </row>
    <row r="327" spans="1:8">
      <c r="A327" s="116" t="s">
        <v>59</v>
      </c>
      <c r="B327" s="5"/>
      <c r="C327" s="92"/>
      <c r="D327" s="92"/>
      <c r="E327" s="92"/>
      <c r="F327" s="92"/>
      <c r="G327" s="92"/>
      <c r="H327" s="98"/>
    </row>
    <row r="328" spans="1:8">
      <c r="A328" s="83" t="s">
        <v>42</v>
      </c>
      <c r="B328" s="87"/>
      <c r="C328" s="87"/>
      <c r="D328" s="87"/>
      <c r="E328" s="87"/>
      <c r="F328" s="53" t="s">
        <v>64</v>
      </c>
      <c r="G328" s="53" t="s">
        <v>62</v>
      </c>
      <c r="H328" s="57" t="s">
        <v>53</v>
      </c>
    </row>
    <row r="329" spans="1:8">
      <c r="A329" s="101" t="s">
        <v>96</v>
      </c>
      <c r="B329" s="102"/>
      <c r="C329" s="102"/>
      <c r="D329" s="102"/>
      <c r="E329" s="102"/>
      <c r="F329" s="113">
        <f>IF(Gemeinwerk!$B$84=Gemeinwerk!$P$9,-1*Gemeinwerk!$D93,-1*Gemeinwerk!$E93)</f>
        <v>0</v>
      </c>
      <c r="G329" s="111">
        <f>Gemeinwerk!$B$83</f>
        <v>0</v>
      </c>
      <c r="H329" s="112">
        <f>G329*F329</f>
        <v>0</v>
      </c>
    </row>
    <row r="330" spans="1:8">
      <c r="A330" s="101" t="s">
        <v>22</v>
      </c>
      <c r="B330" s="102"/>
      <c r="C330" s="102"/>
      <c r="D330" s="102"/>
      <c r="E330" s="102"/>
      <c r="F330" s="89"/>
      <c r="G330" s="114"/>
      <c r="H330" s="112">
        <f>-1*Gemeinwerk!$F93</f>
        <v>0</v>
      </c>
    </row>
    <row r="331" spans="1:8">
      <c r="A331" s="78" t="s">
        <v>10</v>
      </c>
      <c r="B331" s="79"/>
      <c r="C331" s="79"/>
      <c r="D331" s="79"/>
      <c r="E331" s="79"/>
      <c r="F331" s="79"/>
      <c r="G331" s="80"/>
      <c r="H331" s="86">
        <f>SUM(H329:H330)</f>
        <v>0</v>
      </c>
    </row>
    <row r="332" spans="1:8">
      <c r="A332" s="129"/>
      <c r="B332" s="121"/>
      <c r="C332" s="121"/>
      <c r="D332" s="121"/>
      <c r="E332" s="121"/>
      <c r="F332" s="121"/>
      <c r="G332" s="121"/>
      <c r="H332" s="131"/>
    </row>
    <row r="333" spans="1:8">
      <c r="A333" s="116" t="s">
        <v>156</v>
      </c>
      <c r="B333" s="5"/>
      <c r="C333" s="42"/>
      <c r="D333" s="42"/>
      <c r="E333" s="42"/>
      <c r="F333" s="42"/>
      <c r="G333" s="93"/>
      <c r="H333" s="98"/>
    </row>
    <row r="334" spans="1:8">
      <c r="A334" s="83" t="s">
        <v>42</v>
      </c>
      <c r="B334" s="87"/>
      <c r="C334" s="87"/>
      <c r="D334" s="87"/>
      <c r="E334" s="87"/>
      <c r="F334" s="87"/>
      <c r="G334" s="84"/>
      <c r="H334" s="57" t="s">
        <v>53</v>
      </c>
    </row>
    <row r="335" spans="1:8">
      <c r="A335" s="374"/>
      <c r="B335" s="375"/>
      <c r="C335" s="375"/>
      <c r="D335" s="375"/>
      <c r="E335" s="375"/>
      <c r="F335" s="375"/>
      <c r="G335" s="382"/>
      <c r="H335" s="381"/>
    </row>
    <row r="336" spans="1:8">
      <c r="A336" s="374"/>
      <c r="B336" s="375"/>
      <c r="C336" s="375"/>
      <c r="D336" s="375"/>
      <c r="E336" s="375"/>
      <c r="F336" s="375"/>
      <c r="G336" s="382"/>
      <c r="H336" s="381"/>
    </row>
    <row r="337" spans="1:8">
      <c r="A337" s="374"/>
      <c r="B337" s="375"/>
      <c r="C337" s="375"/>
      <c r="D337" s="375"/>
      <c r="E337" s="376"/>
      <c r="F337" s="376"/>
      <c r="G337" s="377"/>
      <c r="H337" s="381"/>
    </row>
    <row r="338" spans="1:8">
      <c r="A338" s="118"/>
      <c r="B338" s="119"/>
      <c r="C338" s="119"/>
      <c r="D338" s="120" t="s">
        <v>160</v>
      </c>
      <c r="E338" s="122">
        <f>SUM(Privat!$S$155:$S$179)</f>
        <v>0</v>
      </c>
      <c r="F338" s="122"/>
      <c r="G338" s="79" t="s">
        <v>159</v>
      </c>
      <c r="H338" s="112">
        <f>SUM(H335:H337)</f>
        <v>0</v>
      </c>
    </row>
    <row r="339" spans="1:8">
      <c r="A339" s="52"/>
      <c r="B339" s="5"/>
      <c r="C339" s="42"/>
      <c r="D339" s="42"/>
      <c r="E339" s="42"/>
      <c r="F339" s="42"/>
      <c r="G339" s="49"/>
      <c r="H339" s="98"/>
    </row>
    <row r="340" spans="1:8" ht="15.75" thickBot="1">
      <c r="A340" s="90" t="e">
        <f>IF(H340&gt;0,"TOTAL ZU UNSEREN GUNSTEN", "TOTAL ZU IHREN GUNSTEN")</f>
        <v>#DIV/0!</v>
      </c>
      <c r="B340" s="91"/>
      <c r="C340" s="91"/>
      <c r="D340" s="91"/>
      <c r="E340" s="91"/>
      <c r="F340" s="91"/>
      <c r="G340" s="82"/>
      <c r="H340" s="127" t="e">
        <f>ROUND((H320+H325+H331+H338)*2,1)/2</f>
        <v>#DIV/0!</v>
      </c>
    </row>
    <row r="341" spans="1:8">
      <c r="A341" s="50" t="s">
        <v>157</v>
      </c>
      <c r="B341" s="92"/>
      <c r="C341" s="92"/>
      <c r="D341" s="42"/>
      <c r="E341" s="42"/>
      <c r="F341" s="42"/>
      <c r="G341" s="93"/>
      <c r="H341" s="92"/>
    </row>
    <row r="342" spans="1:8">
      <c r="A342" s="48"/>
      <c r="B342" s="48"/>
      <c r="C342" s="48"/>
      <c r="D342" s="92"/>
      <c r="E342" s="92"/>
      <c r="F342" s="92"/>
      <c r="G342" s="93"/>
      <c r="H342" s="92"/>
    </row>
    <row r="343" spans="1:8">
      <c r="A343" s="88"/>
      <c r="B343" s="115" t="s">
        <v>158</v>
      </c>
      <c r="C343" s="88">
        <f>A302</f>
        <v>0</v>
      </c>
      <c r="D343" s="48"/>
      <c r="E343" s="48"/>
      <c r="F343" s="48"/>
      <c r="G343" s="49"/>
      <c r="H343" s="48"/>
    </row>
    <row r="344" spans="1:8">
      <c r="A344" s="88"/>
      <c r="B344" s="88"/>
      <c r="C344" s="88"/>
      <c r="D344" s="88"/>
      <c r="E344" s="88"/>
      <c r="F344" s="88"/>
      <c r="G344" s="88"/>
      <c r="H344" s="92"/>
    </row>
    <row r="345" spans="1:8">
      <c r="A345" s="5"/>
      <c r="B345" s="5"/>
      <c r="C345" s="92"/>
      <c r="D345" s="92"/>
      <c r="E345" s="92"/>
      <c r="F345" s="92"/>
      <c r="G345" s="93"/>
      <c r="H345" s="92"/>
    </row>
    <row r="346" spans="1:8">
      <c r="A346" s="88"/>
      <c r="B346" s="94"/>
      <c r="C346" s="92"/>
      <c r="D346" s="92"/>
      <c r="E346" s="92"/>
      <c r="F346" s="92"/>
      <c r="G346" s="88"/>
      <c r="H346" s="88"/>
    </row>
    <row r="347" spans="1:8">
      <c r="A347" s="88"/>
      <c r="B347" s="94"/>
      <c r="C347" s="92"/>
      <c r="D347" s="92"/>
      <c r="E347" s="92"/>
      <c r="F347" s="92"/>
      <c r="G347" s="88"/>
      <c r="H347" s="88"/>
    </row>
    <row r="348" spans="1:8">
      <c r="A348" s="88"/>
      <c r="B348" s="92"/>
      <c r="C348" s="92"/>
      <c r="D348" s="92"/>
      <c r="E348" s="92"/>
      <c r="F348" s="92"/>
      <c r="G348" s="88"/>
      <c r="H348" s="88"/>
    </row>
    <row r="349" spans="1:8">
      <c r="A349" s="92"/>
      <c r="B349" s="92"/>
      <c r="C349" s="92"/>
      <c r="D349" s="92"/>
      <c r="E349" s="92"/>
      <c r="F349" s="92"/>
      <c r="G349" s="93"/>
      <c r="H349" s="88"/>
    </row>
    <row r="350" spans="1:8">
      <c r="A350" s="92" t="str">
        <f>CONCATENATE("Alpgenossenschaft"," ",Übersicht!$C$4)</f>
        <v xml:space="preserve">Alpgenossenschaft </v>
      </c>
      <c r="B350" s="92"/>
      <c r="C350" s="92"/>
      <c r="D350" s="92"/>
      <c r="E350" s="92"/>
      <c r="F350" s="92"/>
      <c r="G350" s="93"/>
      <c r="H350" s="88"/>
    </row>
    <row r="351" spans="1:8">
      <c r="A351" s="95">
        <f>Übersicht!$C$5</f>
        <v>0</v>
      </c>
      <c r="B351" s="92"/>
      <c r="C351" s="92"/>
      <c r="D351" s="92"/>
      <c r="E351" s="92"/>
      <c r="F351" s="88"/>
      <c r="G351" s="94">
        <f>Übersicht!$B97</f>
        <v>0</v>
      </c>
      <c r="H351" s="88"/>
    </row>
    <row r="352" spans="1:8">
      <c r="A352" s="94">
        <f>Übersicht!$C$6</f>
        <v>0</v>
      </c>
      <c r="B352" s="92"/>
      <c r="C352" s="92"/>
      <c r="D352" s="92"/>
      <c r="E352" s="92"/>
      <c r="F352" s="88"/>
      <c r="G352" s="94">
        <f>Übersicht!$C97</f>
        <v>0</v>
      </c>
      <c r="H352" s="88"/>
    </row>
    <row r="353" spans="1:8">
      <c r="A353" s="94">
        <f>Übersicht!$C$7</f>
        <v>0</v>
      </c>
      <c r="B353" s="92"/>
      <c r="C353" s="92"/>
      <c r="D353" s="92"/>
      <c r="E353" s="92"/>
      <c r="F353" s="88"/>
      <c r="G353" s="94" t="str">
        <f>CONCATENATE(Übersicht!$D97," ",Übersicht!$E97)</f>
        <v xml:space="preserve"> </v>
      </c>
      <c r="H353" s="88"/>
    </row>
    <row r="354" spans="1:8">
      <c r="A354" s="92"/>
      <c r="B354" s="92"/>
      <c r="C354" s="92"/>
      <c r="D354" s="92"/>
      <c r="E354" s="92"/>
      <c r="F354" s="92"/>
      <c r="G354" s="93"/>
      <c r="H354" s="88"/>
    </row>
    <row r="355" spans="1:8">
      <c r="A355" s="92"/>
      <c r="B355" s="92"/>
      <c r="C355" s="92"/>
      <c r="D355" s="92"/>
      <c r="E355" s="92"/>
      <c r="F355" s="92"/>
      <c r="G355" s="93"/>
      <c r="H355" s="88"/>
    </row>
    <row r="356" spans="1:8">
      <c r="A356" s="92"/>
      <c r="B356" s="92"/>
      <c r="C356" s="92"/>
      <c r="D356" s="92"/>
      <c r="E356" s="92"/>
      <c r="F356" s="92"/>
      <c r="G356" s="93"/>
      <c r="H356" s="88"/>
    </row>
    <row r="357" spans="1:8">
      <c r="A357" s="92"/>
      <c r="B357" s="92"/>
      <c r="C357" s="92"/>
      <c r="D357" s="92"/>
      <c r="E357" s="92"/>
      <c r="F357" s="92"/>
      <c r="G357" s="93"/>
      <c r="H357" s="88"/>
    </row>
    <row r="358" spans="1:8" ht="15.75">
      <c r="A358" s="47" t="str">
        <f>CONCATENATE("Alprechnung"," ",Übersicht!$C$3)</f>
        <v xml:space="preserve">Alprechnung </v>
      </c>
      <c r="B358" s="47"/>
      <c r="C358" s="47"/>
      <c r="D358" s="47"/>
      <c r="E358" s="47"/>
      <c r="F358" s="47"/>
      <c r="G358" s="93"/>
      <c r="H358" s="88"/>
    </row>
    <row r="359" spans="1:8">
      <c r="A359" s="5">
        <f>Übersicht!$C$82</f>
        <v>0</v>
      </c>
      <c r="B359" s="5"/>
      <c r="C359" s="42"/>
      <c r="D359" s="42"/>
      <c r="E359" s="42"/>
      <c r="F359" s="42"/>
      <c r="G359" s="93"/>
      <c r="H359" s="88"/>
    </row>
    <row r="360" spans="1:8" ht="15.75" thickBot="1">
      <c r="A360" s="5"/>
      <c r="B360" s="5"/>
      <c r="C360" s="42"/>
      <c r="D360" s="42"/>
      <c r="E360" s="42"/>
      <c r="F360" s="42"/>
      <c r="G360" s="93"/>
      <c r="H360" s="88"/>
    </row>
    <row r="361" spans="1:8">
      <c r="A361" s="117" t="s">
        <v>61</v>
      </c>
      <c r="B361" s="3"/>
      <c r="C361" s="51"/>
      <c r="D361" s="51"/>
      <c r="E361" s="51"/>
      <c r="F361" s="51"/>
      <c r="G361" s="96"/>
      <c r="H361" s="97"/>
    </row>
    <row r="362" spans="1:8">
      <c r="A362" s="83" t="s">
        <v>42</v>
      </c>
      <c r="B362" s="87"/>
      <c r="C362" s="87"/>
      <c r="D362" s="87"/>
      <c r="E362" s="84"/>
      <c r="F362" s="81" t="s">
        <v>65</v>
      </c>
      <c r="G362" s="54" t="s">
        <v>66</v>
      </c>
      <c r="H362" s="98"/>
    </row>
    <row r="363" spans="1:8">
      <c r="A363" s="123" t="s">
        <v>162</v>
      </c>
      <c r="B363" s="124"/>
      <c r="C363" s="124"/>
      <c r="D363" s="124"/>
      <c r="E363" s="125"/>
      <c r="F363" s="110">
        <f>Übersicht!$G97</f>
        <v>0</v>
      </c>
      <c r="G363" s="99" t="str">
        <f>Übersicht!$G$89</f>
        <v>NST</v>
      </c>
      <c r="H363" s="98"/>
    </row>
    <row r="364" spans="1:8">
      <c r="A364" s="52"/>
      <c r="B364" s="5"/>
      <c r="C364" s="42"/>
      <c r="D364" s="42"/>
      <c r="E364" s="42"/>
      <c r="F364" s="42"/>
      <c r="G364" s="93"/>
      <c r="H364" s="98"/>
    </row>
    <row r="365" spans="1:8">
      <c r="A365" s="116" t="s">
        <v>154</v>
      </c>
      <c r="B365" s="5"/>
      <c r="C365" s="42"/>
      <c r="D365" s="42"/>
      <c r="E365" s="42"/>
      <c r="F365" s="42"/>
      <c r="G365" s="93"/>
      <c r="H365" s="98"/>
    </row>
    <row r="366" spans="1:8">
      <c r="A366" s="83" t="s">
        <v>42</v>
      </c>
      <c r="B366" s="87"/>
      <c r="C366" s="87"/>
      <c r="D366" s="87"/>
      <c r="E366" s="87"/>
      <c r="F366" s="84"/>
      <c r="G366" s="53" t="s">
        <v>62</v>
      </c>
      <c r="H366" s="57" t="s">
        <v>53</v>
      </c>
    </row>
    <row r="367" spans="1:8">
      <c r="A367" s="101" t="str">
        <f>Privat!$J$153</f>
        <v/>
      </c>
      <c r="B367" s="102"/>
      <c r="C367" s="102"/>
      <c r="D367" s="102"/>
      <c r="E367" s="102"/>
      <c r="F367" s="103"/>
      <c r="G367" s="104" t="e">
        <f>-1*Privat!$K$153/Übersicht!$G$110</f>
        <v>#DIV/0!</v>
      </c>
      <c r="H367" s="105" t="e">
        <f>F363*G367</f>
        <v>#DIV/0!</v>
      </c>
    </row>
    <row r="368" spans="1:8">
      <c r="A368" s="101" t="str">
        <f>Privat!$J$154</f>
        <v/>
      </c>
      <c r="B368" s="102"/>
      <c r="C368" s="102"/>
      <c r="D368" s="102"/>
      <c r="E368" s="102"/>
      <c r="F368" s="103"/>
      <c r="G368" s="104" t="e">
        <f>-1*Privat!$K$154/Übersicht!$G$110</f>
        <v>#DIV/0!</v>
      </c>
      <c r="H368" s="105" t="e">
        <f>F363*G368</f>
        <v>#DIV/0!</v>
      </c>
    </row>
    <row r="369" spans="1:8">
      <c r="A369" s="78" t="s">
        <v>10</v>
      </c>
      <c r="B369" s="79"/>
      <c r="C369" s="79"/>
      <c r="D369" s="79"/>
      <c r="E369" s="79"/>
      <c r="F369" s="79"/>
      <c r="G369" s="80"/>
      <c r="H369" s="85" t="e">
        <f>SUM(H367:H368)</f>
        <v>#DIV/0!</v>
      </c>
    </row>
    <row r="370" spans="1:8">
      <c r="A370" s="129"/>
      <c r="B370" s="121"/>
      <c r="C370" s="121"/>
      <c r="D370" s="121"/>
      <c r="E370" s="121"/>
      <c r="F370" s="121"/>
      <c r="G370" s="121"/>
      <c r="H370" s="130"/>
    </row>
    <row r="371" spans="1:8">
      <c r="A371" s="116" t="s">
        <v>155</v>
      </c>
      <c r="B371" s="5"/>
      <c r="C371" s="92"/>
      <c r="D371" s="92"/>
      <c r="E371" s="92"/>
      <c r="F371" s="92"/>
      <c r="G371" s="107"/>
      <c r="H371" s="108"/>
    </row>
    <row r="372" spans="1:8">
      <c r="A372" s="83" t="s">
        <v>42</v>
      </c>
      <c r="B372" s="87"/>
      <c r="C372" s="87"/>
      <c r="D372" s="87"/>
      <c r="E372" s="87"/>
      <c r="F372" s="84"/>
      <c r="G372" s="55" t="s">
        <v>62</v>
      </c>
      <c r="H372" s="57" t="s">
        <v>53</v>
      </c>
    </row>
    <row r="373" spans="1:8">
      <c r="A373" s="101" t="e">
        <f>IF(Hauptabrechnung!$U$7&lt;&gt;0,"Variable Sömmerungskosten","Fixe Sömmerungskosten")</f>
        <v>#DIV/0!</v>
      </c>
      <c r="B373" s="102"/>
      <c r="C373" s="102"/>
      <c r="D373" s="102"/>
      <c r="E373" s="102"/>
      <c r="F373" s="103"/>
      <c r="G373" s="104" t="e">
        <f>IF(Hauptabrechnung!$U$7&lt;&gt;0,Hauptabrechnung!$U$7,Übersicht!$C$87)</f>
        <v>#DIV/0!</v>
      </c>
      <c r="H373" s="105" t="e">
        <f>IF(G373&lt;&gt;0,G373*F363,"")</f>
        <v>#DIV/0!</v>
      </c>
    </row>
    <row r="374" spans="1:8">
      <c r="A374" s="78" t="s">
        <v>10</v>
      </c>
      <c r="B374" s="79"/>
      <c r="C374" s="79"/>
      <c r="D374" s="79"/>
      <c r="E374" s="79"/>
      <c r="F374" s="79"/>
      <c r="G374" s="80"/>
      <c r="H374" s="85" t="e">
        <f>SUM(H373:H373)</f>
        <v>#DIV/0!</v>
      </c>
    </row>
    <row r="375" spans="1:8">
      <c r="A375" s="129"/>
      <c r="B375" s="121"/>
      <c r="C375" s="121"/>
      <c r="D375" s="121"/>
      <c r="E375" s="121"/>
      <c r="F375" s="121"/>
      <c r="G375" s="121"/>
      <c r="H375" s="130"/>
    </row>
    <row r="376" spans="1:8">
      <c r="A376" s="116" t="s">
        <v>59</v>
      </c>
      <c r="B376" s="5"/>
      <c r="C376" s="92"/>
      <c r="D376" s="92"/>
      <c r="E376" s="92"/>
      <c r="F376" s="92"/>
      <c r="G376" s="92"/>
      <c r="H376" s="98"/>
    </row>
    <row r="377" spans="1:8">
      <c r="A377" s="83" t="s">
        <v>42</v>
      </c>
      <c r="B377" s="87"/>
      <c r="C377" s="87"/>
      <c r="D377" s="87"/>
      <c r="E377" s="87"/>
      <c r="F377" s="53" t="s">
        <v>64</v>
      </c>
      <c r="G377" s="53" t="s">
        <v>62</v>
      </c>
      <c r="H377" s="57" t="s">
        <v>53</v>
      </c>
    </row>
    <row r="378" spans="1:8">
      <c r="A378" s="101" t="s">
        <v>96</v>
      </c>
      <c r="B378" s="102"/>
      <c r="C378" s="102"/>
      <c r="D378" s="102"/>
      <c r="E378" s="102"/>
      <c r="F378" s="113">
        <f>IF(Gemeinwerk!$B$84=Gemeinwerk!$P$9,-1*Gemeinwerk!$D94,-1*Gemeinwerk!$E94)</f>
        <v>0</v>
      </c>
      <c r="G378" s="111">
        <f>Gemeinwerk!$B$83</f>
        <v>0</v>
      </c>
      <c r="H378" s="112">
        <f>G378*F378</f>
        <v>0</v>
      </c>
    </row>
    <row r="379" spans="1:8">
      <c r="A379" s="101" t="s">
        <v>22</v>
      </c>
      <c r="B379" s="102"/>
      <c r="C379" s="102"/>
      <c r="D379" s="102"/>
      <c r="E379" s="102"/>
      <c r="F379" s="89"/>
      <c r="G379" s="114"/>
      <c r="H379" s="112">
        <f>-1*Gemeinwerk!$F94</f>
        <v>0</v>
      </c>
    </row>
    <row r="380" spans="1:8">
      <c r="A380" s="78" t="s">
        <v>10</v>
      </c>
      <c r="B380" s="79"/>
      <c r="C380" s="79"/>
      <c r="D380" s="79"/>
      <c r="E380" s="79"/>
      <c r="F380" s="79"/>
      <c r="G380" s="80"/>
      <c r="H380" s="86">
        <f>SUM(H378:H379)</f>
        <v>0</v>
      </c>
    </row>
    <row r="381" spans="1:8">
      <c r="A381" s="129"/>
      <c r="B381" s="121"/>
      <c r="C381" s="121"/>
      <c r="D381" s="121"/>
      <c r="E381" s="121"/>
      <c r="F381" s="121"/>
      <c r="G381" s="121"/>
      <c r="H381" s="131"/>
    </row>
    <row r="382" spans="1:8">
      <c r="A382" s="116" t="s">
        <v>156</v>
      </c>
      <c r="B382" s="5"/>
      <c r="C382" s="42"/>
      <c r="D382" s="42"/>
      <c r="E382" s="42"/>
      <c r="F382" s="42"/>
      <c r="G382" s="93"/>
      <c r="H382" s="98"/>
    </row>
    <row r="383" spans="1:8">
      <c r="A383" s="83" t="s">
        <v>42</v>
      </c>
      <c r="B383" s="87"/>
      <c r="C383" s="87"/>
      <c r="D383" s="87"/>
      <c r="E383" s="87"/>
      <c r="F383" s="87"/>
      <c r="G383" s="84"/>
      <c r="H383" s="57" t="s">
        <v>53</v>
      </c>
    </row>
    <row r="384" spans="1:8">
      <c r="A384" s="374"/>
      <c r="B384" s="375"/>
      <c r="C384" s="375"/>
      <c r="D384" s="375"/>
      <c r="E384" s="375"/>
      <c r="F384" s="375"/>
      <c r="G384" s="382"/>
      <c r="H384" s="381"/>
    </row>
    <row r="385" spans="1:8">
      <c r="A385" s="374"/>
      <c r="B385" s="375"/>
      <c r="C385" s="375"/>
      <c r="D385" s="375"/>
      <c r="E385" s="375"/>
      <c r="F385" s="375"/>
      <c r="G385" s="382"/>
      <c r="H385" s="381"/>
    </row>
    <row r="386" spans="1:8">
      <c r="A386" s="374"/>
      <c r="B386" s="375"/>
      <c r="C386" s="375"/>
      <c r="D386" s="375"/>
      <c r="E386" s="376"/>
      <c r="F386" s="376"/>
      <c r="G386" s="377"/>
      <c r="H386" s="381"/>
    </row>
    <row r="387" spans="1:8">
      <c r="A387" s="118"/>
      <c r="B387" s="119"/>
      <c r="C387" s="119"/>
      <c r="D387" s="120" t="s">
        <v>160</v>
      </c>
      <c r="E387" s="122">
        <f>SUM(Privat!$T$155:$T$179)</f>
        <v>0</v>
      </c>
      <c r="F387" s="122"/>
      <c r="G387" s="79" t="s">
        <v>159</v>
      </c>
      <c r="H387" s="112">
        <f>SUM(H384:H386)</f>
        <v>0</v>
      </c>
    </row>
    <row r="388" spans="1:8">
      <c r="A388" s="52"/>
      <c r="B388" s="5"/>
      <c r="C388" s="42"/>
      <c r="D388" s="42"/>
      <c r="E388" s="42"/>
      <c r="F388" s="42"/>
      <c r="G388" s="49"/>
      <c r="H388" s="98"/>
    </row>
    <row r="389" spans="1:8" ht="15.75" thickBot="1">
      <c r="A389" s="90" t="e">
        <f>IF(H389&gt;0,"TOTAL ZU UNSEREN GUNSTEN", "TOTAL ZU IHREN GUNSTEN")</f>
        <v>#DIV/0!</v>
      </c>
      <c r="B389" s="91"/>
      <c r="C389" s="91"/>
      <c r="D389" s="91"/>
      <c r="E389" s="91"/>
      <c r="F389" s="91"/>
      <c r="G389" s="82"/>
      <c r="H389" s="127" t="e">
        <f>ROUND((H369+H374+H380+H387)*2,1)/2</f>
        <v>#DIV/0!</v>
      </c>
    </row>
    <row r="390" spans="1:8">
      <c r="A390" s="50" t="s">
        <v>157</v>
      </c>
      <c r="B390" s="92"/>
      <c r="C390" s="92"/>
      <c r="D390" s="42"/>
      <c r="E390" s="42"/>
      <c r="F390" s="42"/>
      <c r="G390" s="93"/>
      <c r="H390" s="92"/>
    </row>
    <row r="391" spans="1:8">
      <c r="A391" s="48"/>
      <c r="B391" s="48"/>
      <c r="C391" s="48"/>
      <c r="D391" s="92"/>
      <c r="E391" s="92"/>
      <c r="F391" s="92"/>
      <c r="G391" s="93"/>
      <c r="H391" s="92"/>
    </row>
    <row r="392" spans="1:8">
      <c r="A392" s="88"/>
      <c r="B392" s="115" t="s">
        <v>158</v>
      </c>
      <c r="C392" s="88">
        <f>A351</f>
        <v>0</v>
      </c>
      <c r="D392" s="48"/>
      <c r="E392" s="48"/>
      <c r="F392" s="48"/>
      <c r="G392" s="49"/>
      <c r="H392" s="48"/>
    </row>
    <row r="393" spans="1:8">
      <c r="A393" s="88"/>
      <c r="B393" s="88"/>
      <c r="C393" s="88"/>
      <c r="D393" s="88"/>
      <c r="E393" s="88"/>
      <c r="F393" s="88"/>
      <c r="G393" s="88"/>
      <c r="H393" s="92"/>
    </row>
    <row r="394" spans="1:8">
      <c r="A394" s="5"/>
      <c r="B394" s="5"/>
      <c r="C394" s="92"/>
      <c r="D394" s="92"/>
      <c r="E394" s="92"/>
      <c r="F394" s="92"/>
      <c r="G394" s="93"/>
      <c r="H394" s="92"/>
    </row>
    <row r="395" spans="1:8">
      <c r="A395" s="88"/>
      <c r="B395" s="94"/>
      <c r="C395" s="92"/>
      <c r="D395" s="92"/>
      <c r="E395" s="92"/>
      <c r="F395" s="92"/>
      <c r="G395" s="88"/>
      <c r="H395" s="88"/>
    </row>
    <row r="396" spans="1:8">
      <c r="A396" s="88"/>
      <c r="B396" s="94"/>
      <c r="C396" s="92"/>
      <c r="D396" s="92"/>
      <c r="E396" s="92"/>
      <c r="F396" s="92"/>
      <c r="G396" s="88"/>
      <c r="H396" s="88"/>
    </row>
    <row r="397" spans="1:8">
      <c r="A397" s="88"/>
      <c r="B397" s="92"/>
      <c r="C397" s="92"/>
      <c r="D397" s="92"/>
      <c r="E397" s="92"/>
      <c r="F397" s="92"/>
      <c r="G397" s="88"/>
      <c r="H397" s="88"/>
    </row>
    <row r="398" spans="1:8">
      <c r="A398" s="92"/>
      <c r="B398" s="92"/>
      <c r="C398" s="92"/>
      <c r="D398" s="92"/>
      <c r="E398" s="92"/>
      <c r="F398" s="92"/>
      <c r="G398" s="93"/>
      <c r="H398" s="88"/>
    </row>
    <row r="399" spans="1:8">
      <c r="A399" s="92" t="str">
        <f>CONCATENATE("Alpgenossenschaft"," ",Übersicht!$C$4)</f>
        <v xml:space="preserve">Alpgenossenschaft </v>
      </c>
      <c r="B399" s="92"/>
      <c r="C399" s="92"/>
      <c r="D399" s="92"/>
      <c r="E399" s="92"/>
      <c r="F399" s="92"/>
      <c r="G399" s="93"/>
      <c r="H399" s="88"/>
    </row>
    <row r="400" spans="1:8">
      <c r="A400" s="95">
        <f>Übersicht!$C$5</f>
        <v>0</v>
      </c>
      <c r="B400" s="92"/>
      <c r="C400" s="92"/>
      <c r="D400" s="92"/>
      <c r="E400" s="92"/>
      <c r="F400" s="88"/>
      <c r="G400" s="94">
        <f>Übersicht!$B98</f>
        <v>0</v>
      </c>
      <c r="H400" s="88"/>
    </row>
    <row r="401" spans="1:8">
      <c r="A401" s="94">
        <f>Übersicht!$C$6</f>
        <v>0</v>
      </c>
      <c r="B401" s="92"/>
      <c r="C401" s="92"/>
      <c r="D401" s="92"/>
      <c r="E401" s="92"/>
      <c r="F401" s="88"/>
      <c r="G401" s="94">
        <f>Übersicht!$C98</f>
        <v>0</v>
      </c>
      <c r="H401" s="88"/>
    </row>
    <row r="402" spans="1:8">
      <c r="A402" s="94">
        <f>Übersicht!$C$7</f>
        <v>0</v>
      </c>
      <c r="B402" s="92"/>
      <c r="C402" s="92"/>
      <c r="D402" s="92"/>
      <c r="E402" s="92"/>
      <c r="F402" s="88"/>
      <c r="G402" s="94" t="str">
        <f>CONCATENATE(Übersicht!$D98," ",Übersicht!$E98)</f>
        <v xml:space="preserve"> </v>
      </c>
      <c r="H402" s="88"/>
    </row>
    <row r="403" spans="1:8">
      <c r="A403" s="92"/>
      <c r="B403" s="92"/>
      <c r="C403" s="92"/>
      <c r="D403" s="92"/>
      <c r="E403" s="92"/>
      <c r="F403" s="92"/>
      <c r="G403" s="93"/>
      <c r="H403" s="88"/>
    </row>
    <row r="404" spans="1:8">
      <c r="A404" s="92"/>
      <c r="B404" s="92"/>
      <c r="C404" s="92"/>
      <c r="D404" s="92"/>
      <c r="E404" s="92"/>
      <c r="F404" s="92"/>
      <c r="G404" s="93"/>
      <c r="H404" s="88"/>
    </row>
    <row r="405" spans="1:8">
      <c r="A405" s="92"/>
      <c r="B405" s="92"/>
      <c r="C405" s="92"/>
      <c r="D405" s="92"/>
      <c r="E405" s="92"/>
      <c r="F405" s="92"/>
      <c r="G405" s="93"/>
      <c r="H405" s="88"/>
    </row>
    <row r="406" spans="1:8">
      <c r="A406" s="92"/>
      <c r="B406" s="92"/>
      <c r="C406" s="92"/>
      <c r="D406" s="92"/>
      <c r="E406" s="92"/>
      <c r="F406" s="92"/>
      <c r="G406" s="93"/>
      <c r="H406" s="88"/>
    </row>
    <row r="407" spans="1:8" ht="15.75">
      <c r="A407" s="47" t="str">
        <f>CONCATENATE("Alprechnung"," ",Übersicht!$C$3)</f>
        <v xml:space="preserve">Alprechnung </v>
      </c>
      <c r="B407" s="47"/>
      <c r="C407" s="47"/>
      <c r="D407" s="47"/>
      <c r="E407" s="47"/>
      <c r="F407" s="47"/>
      <c r="G407" s="93"/>
      <c r="H407" s="88"/>
    </row>
    <row r="408" spans="1:8">
      <c r="A408" s="5">
        <f>Übersicht!$C$82</f>
        <v>0</v>
      </c>
      <c r="B408" s="5"/>
      <c r="C408" s="42"/>
      <c r="D408" s="42"/>
      <c r="E408" s="42"/>
      <c r="F408" s="42"/>
      <c r="G408" s="93"/>
      <c r="H408" s="88"/>
    </row>
    <row r="409" spans="1:8" ht="15.75" thickBot="1">
      <c r="A409" s="5"/>
      <c r="B409" s="5"/>
      <c r="C409" s="42"/>
      <c r="D409" s="42"/>
      <c r="E409" s="42"/>
      <c r="F409" s="42"/>
      <c r="G409" s="93"/>
      <c r="H409" s="88"/>
    </row>
    <row r="410" spans="1:8">
      <c r="A410" s="117" t="s">
        <v>61</v>
      </c>
      <c r="B410" s="3"/>
      <c r="C410" s="51"/>
      <c r="D410" s="51"/>
      <c r="E410" s="51"/>
      <c r="F410" s="51"/>
      <c r="G410" s="96"/>
      <c r="H410" s="97"/>
    </row>
    <row r="411" spans="1:8">
      <c r="A411" s="83" t="s">
        <v>42</v>
      </c>
      <c r="B411" s="87"/>
      <c r="C411" s="87"/>
      <c r="D411" s="87"/>
      <c r="E411" s="84"/>
      <c r="F411" s="81" t="s">
        <v>65</v>
      </c>
      <c r="G411" s="54" t="s">
        <v>66</v>
      </c>
      <c r="H411" s="98"/>
    </row>
    <row r="412" spans="1:8">
      <c r="A412" s="123" t="s">
        <v>162</v>
      </c>
      <c r="B412" s="124"/>
      <c r="C412" s="124"/>
      <c r="D412" s="124"/>
      <c r="E412" s="125"/>
      <c r="F412" s="110">
        <f>Übersicht!$G98</f>
        <v>0</v>
      </c>
      <c r="G412" s="99" t="str">
        <f>Übersicht!$G$89</f>
        <v>NST</v>
      </c>
      <c r="H412" s="98"/>
    </row>
    <row r="413" spans="1:8">
      <c r="A413" s="52"/>
      <c r="B413" s="5"/>
      <c r="C413" s="42"/>
      <c r="D413" s="42"/>
      <c r="E413" s="42"/>
      <c r="F413" s="42"/>
      <c r="G413" s="93"/>
      <c r="H413" s="98"/>
    </row>
    <row r="414" spans="1:8">
      <c r="A414" s="116" t="s">
        <v>154</v>
      </c>
      <c r="B414" s="5"/>
      <c r="C414" s="42"/>
      <c r="D414" s="42"/>
      <c r="E414" s="42"/>
      <c r="F414" s="42"/>
      <c r="G414" s="93"/>
      <c r="H414" s="98"/>
    </row>
    <row r="415" spans="1:8">
      <c r="A415" s="83" t="s">
        <v>42</v>
      </c>
      <c r="B415" s="87"/>
      <c r="C415" s="87"/>
      <c r="D415" s="87"/>
      <c r="E415" s="87"/>
      <c r="F415" s="84"/>
      <c r="G415" s="53" t="s">
        <v>62</v>
      </c>
      <c r="H415" s="57" t="s">
        <v>53</v>
      </c>
    </row>
    <row r="416" spans="1:8">
      <c r="A416" s="101" t="str">
        <f>Privat!$J$153</f>
        <v/>
      </c>
      <c r="B416" s="102"/>
      <c r="C416" s="102"/>
      <c r="D416" s="102"/>
      <c r="E416" s="102"/>
      <c r="F416" s="103"/>
      <c r="G416" s="104" t="e">
        <f>-1*Privat!$K$153/Übersicht!$G$110</f>
        <v>#DIV/0!</v>
      </c>
      <c r="H416" s="105" t="e">
        <f>F412*G416</f>
        <v>#DIV/0!</v>
      </c>
    </row>
    <row r="417" spans="1:8">
      <c r="A417" s="101" t="str">
        <f>Privat!$J$154</f>
        <v/>
      </c>
      <c r="B417" s="102"/>
      <c r="C417" s="102"/>
      <c r="D417" s="102"/>
      <c r="E417" s="102"/>
      <c r="F417" s="103"/>
      <c r="G417" s="104" t="e">
        <f>-1*Privat!$K$154/Übersicht!$G$110</f>
        <v>#DIV/0!</v>
      </c>
      <c r="H417" s="105" t="e">
        <f>F412*G417</f>
        <v>#DIV/0!</v>
      </c>
    </row>
    <row r="418" spans="1:8">
      <c r="A418" s="78" t="s">
        <v>10</v>
      </c>
      <c r="B418" s="79"/>
      <c r="C418" s="79"/>
      <c r="D418" s="79"/>
      <c r="E418" s="79"/>
      <c r="F418" s="79"/>
      <c r="G418" s="80"/>
      <c r="H418" s="85" t="e">
        <f>SUM(H416:H417)</f>
        <v>#DIV/0!</v>
      </c>
    </row>
    <row r="419" spans="1:8">
      <c r="A419" s="129"/>
      <c r="B419" s="121"/>
      <c r="C419" s="121"/>
      <c r="D419" s="121"/>
      <c r="E419" s="121"/>
      <c r="F419" s="121"/>
      <c r="G419" s="121"/>
      <c r="H419" s="130"/>
    </row>
    <row r="420" spans="1:8">
      <c r="A420" s="116" t="s">
        <v>155</v>
      </c>
      <c r="B420" s="5"/>
      <c r="C420" s="92"/>
      <c r="D420" s="92"/>
      <c r="E420" s="92"/>
      <c r="F420" s="92"/>
      <c r="G420" s="107"/>
      <c r="H420" s="108"/>
    </row>
    <row r="421" spans="1:8">
      <c r="A421" s="83" t="s">
        <v>42</v>
      </c>
      <c r="B421" s="87"/>
      <c r="C421" s="87"/>
      <c r="D421" s="87"/>
      <c r="E421" s="87"/>
      <c r="F421" s="84"/>
      <c r="G421" s="55" t="s">
        <v>62</v>
      </c>
      <c r="H421" s="57" t="s">
        <v>53</v>
      </c>
    </row>
    <row r="422" spans="1:8">
      <c r="A422" s="101" t="e">
        <f>IF(Hauptabrechnung!$U$7&lt;&gt;0,"Variable Sömmerungskosten","Fixe Sömmerungskosten")</f>
        <v>#DIV/0!</v>
      </c>
      <c r="B422" s="102"/>
      <c r="C422" s="102"/>
      <c r="D422" s="102"/>
      <c r="E422" s="102"/>
      <c r="F422" s="103"/>
      <c r="G422" s="104" t="e">
        <f>IF(Hauptabrechnung!$U$7&lt;&gt;0,Hauptabrechnung!$U$7,Übersicht!$C$87)</f>
        <v>#DIV/0!</v>
      </c>
      <c r="H422" s="105" t="e">
        <f>IF(G422&lt;&gt;0,G422*F412,"")</f>
        <v>#DIV/0!</v>
      </c>
    </row>
    <row r="423" spans="1:8">
      <c r="A423" s="78" t="s">
        <v>10</v>
      </c>
      <c r="B423" s="79"/>
      <c r="C423" s="79"/>
      <c r="D423" s="79"/>
      <c r="E423" s="79"/>
      <c r="F423" s="79"/>
      <c r="G423" s="80"/>
      <c r="H423" s="85" t="e">
        <f>SUM(H422:H422)</f>
        <v>#DIV/0!</v>
      </c>
    </row>
    <row r="424" spans="1:8">
      <c r="A424" s="129"/>
      <c r="B424" s="121"/>
      <c r="C424" s="121"/>
      <c r="D424" s="121"/>
      <c r="E424" s="121"/>
      <c r="F424" s="121"/>
      <c r="G424" s="121"/>
      <c r="H424" s="130"/>
    </row>
    <row r="425" spans="1:8">
      <c r="A425" s="116" t="s">
        <v>59</v>
      </c>
      <c r="B425" s="5"/>
      <c r="C425" s="92"/>
      <c r="D425" s="92"/>
      <c r="E425" s="92"/>
      <c r="F425" s="92"/>
      <c r="G425" s="92"/>
      <c r="H425" s="98"/>
    </row>
    <row r="426" spans="1:8">
      <c r="A426" s="83" t="s">
        <v>42</v>
      </c>
      <c r="B426" s="87"/>
      <c r="C426" s="87"/>
      <c r="D426" s="87"/>
      <c r="E426" s="87"/>
      <c r="F426" s="53" t="s">
        <v>64</v>
      </c>
      <c r="G426" s="53" t="s">
        <v>62</v>
      </c>
      <c r="H426" s="57" t="s">
        <v>53</v>
      </c>
    </row>
    <row r="427" spans="1:8">
      <c r="A427" s="101" t="s">
        <v>96</v>
      </c>
      <c r="B427" s="102"/>
      <c r="C427" s="102"/>
      <c r="D427" s="102"/>
      <c r="E427" s="102"/>
      <c r="F427" s="113">
        <f>IF(Gemeinwerk!$B$84=Gemeinwerk!$P$9,-1*Gemeinwerk!$D95,-1*Gemeinwerk!$E95)</f>
        <v>0</v>
      </c>
      <c r="G427" s="111">
        <f>Gemeinwerk!$B$83</f>
        <v>0</v>
      </c>
      <c r="H427" s="112">
        <f>G427*F427</f>
        <v>0</v>
      </c>
    </row>
    <row r="428" spans="1:8">
      <c r="A428" s="101" t="s">
        <v>22</v>
      </c>
      <c r="B428" s="102"/>
      <c r="C428" s="102"/>
      <c r="D428" s="102"/>
      <c r="E428" s="102"/>
      <c r="F428" s="89"/>
      <c r="G428" s="114"/>
      <c r="H428" s="112">
        <f>-1*Gemeinwerk!$F95</f>
        <v>0</v>
      </c>
    </row>
    <row r="429" spans="1:8">
      <c r="A429" s="78" t="s">
        <v>10</v>
      </c>
      <c r="B429" s="79"/>
      <c r="C429" s="79"/>
      <c r="D429" s="79"/>
      <c r="E429" s="79"/>
      <c r="F429" s="79"/>
      <c r="G429" s="80"/>
      <c r="H429" s="86">
        <f>SUM(H427:H428)</f>
        <v>0</v>
      </c>
    </row>
    <row r="430" spans="1:8">
      <c r="A430" s="129"/>
      <c r="B430" s="121"/>
      <c r="C430" s="121"/>
      <c r="D430" s="121"/>
      <c r="E430" s="121"/>
      <c r="F430" s="121"/>
      <c r="G430" s="121"/>
      <c r="H430" s="131"/>
    </row>
    <row r="431" spans="1:8">
      <c r="A431" s="116" t="s">
        <v>156</v>
      </c>
      <c r="B431" s="5"/>
      <c r="C431" s="42"/>
      <c r="D431" s="42"/>
      <c r="E431" s="42"/>
      <c r="F431" s="42"/>
      <c r="G431" s="93"/>
      <c r="H431" s="98"/>
    </row>
    <row r="432" spans="1:8">
      <c r="A432" s="83" t="s">
        <v>42</v>
      </c>
      <c r="B432" s="87"/>
      <c r="C432" s="87"/>
      <c r="D432" s="87"/>
      <c r="E432" s="87"/>
      <c r="F432" s="87"/>
      <c r="G432" s="84"/>
      <c r="H432" s="57" t="s">
        <v>53</v>
      </c>
    </row>
    <row r="433" spans="1:8">
      <c r="A433" s="374"/>
      <c r="B433" s="375"/>
      <c r="C433" s="375"/>
      <c r="D433" s="375"/>
      <c r="E433" s="375"/>
      <c r="F433" s="375"/>
      <c r="G433" s="382"/>
      <c r="H433" s="381"/>
    </row>
    <row r="434" spans="1:8">
      <c r="A434" s="374"/>
      <c r="B434" s="375"/>
      <c r="C434" s="375"/>
      <c r="D434" s="375"/>
      <c r="E434" s="375"/>
      <c r="F434" s="375"/>
      <c r="G434" s="382"/>
      <c r="H434" s="381"/>
    </row>
    <row r="435" spans="1:8">
      <c r="A435" s="374"/>
      <c r="B435" s="375"/>
      <c r="C435" s="375"/>
      <c r="D435" s="375"/>
      <c r="E435" s="376"/>
      <c r="F435" s="376"/>
      <c r="G435" s="377"/>
      <c r="H435" s="381"/>
    </row>
    <row r="436" spans="1:8">
      <c r="A436" s="118"/>
      <c r="B436" s="119"/>
      <c r="C436" s="119"/>
      <c r="D436" s="120" t="s">
        <v>160</v>
      </c>
      <c r="E436" s="122">
        <f>SUM(Privat!$V$155:$V$179)</f>
        <v>0</v>
      </c>
      <c r="F436" s="122"/>
      <c r="G436" s="79" t="s">
        <v>159</v>
      </c>
      <c r="H436" s="112">
        <f>SUM(H433:H435)</f>
        <v>0</v>
      </c>
    </row>
    <row r="437" spans="1:8">
      <c r="A437" s="52"/>
      <c r="B437" s="5"/>
      <c r="C437" s="42"/>
      <c r="D437" s="42"/>
      <c r="E437" s="42"/>
      <c r="F437" s="42"/>
      <c r="G437" s="49"/>
      <c r="H437" s="98"/>
    </row>
    <row r="438" spans="1:8" ht="15.75" thickBot="1">
      <c r="A438" s="90" t="e">
        <f>IF(H438&gt;0,"TOTAL ZU UNSEREN GUNSTEN", "TOTAL ZU IHREN GUNSTEN")</f>
        <v>#DIV/0!</v>
      </c>
      <c r="B438" s="91"/>
      <c r="C438" s="91"/>
      <c r="D438" s="91"/>
      <c r="E438" s="91"/>
      <c r="F438" s="91"/>
      <c r="G438" s="82"/>
      <c r="H438" s="127" t="e">
        <f>ROUND((H418+H423+H429+H436)*2,1)/2</f>
        <v>#DIV/0!</v>
      </c>
    </row>
    <row r="439" spans="1:8">
      <c r="A439" s="50" t="s">
        <v>157</v>
      </c>
      <c r="B439" s="92"/>
      <c r="C439" s="92"/>
      <c r="D439" s="42"/>
      <c r="E439" s="42"/>
      <c r="F439" s="42"/>
      <c r="G439" s="93"/>
      <c r="H439" s="92"/>
    </row>
    <row r="440" spans="1:8">
      <c r="A440" s="48"/>
      <c r="B440" s="48"/>
      <c r="C440" s="48"/>
      <c r="D440" s="92"/>
      <c r="E440" s="92"/>
      <c r="F440" s="92"/>
      <c r="G440" s="93"/>
      <c r="H440" s="92"/>
    </row>
    <row r="441" spans="1:8">
      <c r="A441" s="88"/>
      <c r="B441" s="115" t="s">
        <v>158</v>
      </c>
      <c r="C441" s="88">
        <f>A400</f>
        <v>0</v>
      </c>
      <c r="D441" s="48"/>
      <c r="E441" s="48"/>
      <c r="F441" s="48"/>
      <c r="G441" s="49"/>
      <c r="H441" s="48"/>
    </row>
    <row r="442" spans="1:8">
      <c r="A442" s="88"/>
      <c r="B442" s="88"/>
      <c r="C442" s="88"/>
      <c r="D442" s="88"/>
      <c r="E442" s="88"/>
      <c r="F442" s="88"/>
      <c r="G442" s="88"/>
      <c r="H442" s="92"/>
    </row>
    <row r="443" spans="1:8">
      <c r="A443" s="5"/>
      <c r="B443" s="5"/>
      <c r="C443" s="92"/>
      <c r="D443" s="92"/>
      <c r="E443" s="92"/>
      <c r="F443" s="92"/>
      <c r="G443" s="93"/>
      <c r="H443" s="92"/>
    </row>
    <row r="444" spans="1:8">
      <c r="A444" s="88"/>
      <c r="B444" s="94"/>
      <c r="C444" s="92"/>
      <c r="D444" s="92"/>
      <c r="E444" s="92"/>
      <c r="F444" s="92"/>
      <c r="G444" s="88"/>
      <c r="H444" s="88"/>
    </row>
    <row r="445" spans="1:8">
      <c r="A445" s="88"/>
      <c r="B445" s="94"/>
      <c r="C445" s="92"/>
      <c r="D445" s="92"/>
      <c r="E445" s="92"/>
      <c r="F445" s="92"/>
      <c r="G445" s="88"/>
      <c r="H445" s="88"/>
    </row>
    <row r="446" spans="1:8">
      <c r="A446" s="88"/>
      <c r="B446" s="92"/>
      <c r="C446" s="92"/>
      <c r="D446" s="92"/>
      <c r="E446" s="92"/>
      <c r="F446" s="92"/>
      <c r="G446" s="88"/>
      <c r="H446" s="88"/>
    </row>
    <row r="447" spans="1:8">
      <c r="A447" s="92"/>
      <c r="B447" s="92"/>
      <c r="C447" s="92"/>
      <c r="D447" s="92"/>
      <c r="E447" s="92"/>
      <c r="F447" s="92"/>
      <c r="G447" s="93"/>
      <c r="H447" s="88"/>
    </row>
    <row r="448" spans="1:8">
      <c r="A448" s="92" t="str">
        <f>CONCATENATE("Alpgenossenschaft"," ",Übersicht!$C$4)</f>
        <v xml:space="preserve">Alpgenossenschaft </v>
      </c>
      <c r="B448" s="92"/>
      <c r="C448" s="92"/>
      <c r="D448" s="92"/>
      <c r="E448" s="92"/>
      <c r="F448" s="92"/>
      <c r="G448" s="93"/>
      <c r="H448" s="88"/>
    </row>
    <row r="449" spans="1:8">
      <c r="A449" s="95">
        <f>Übersicht!$C$5</f>
        <v>0</v>
      </c>
      <c r="B449" s="92"/>
      <c r="C449" s="92"/>
      <c r="D449" s="92"/>
      <c r="E449" s="92"/>
      <c r="F449" s="88"/>
      <c r="G449" s="94">
        <f>Übersicht!$B99</f>
        <v>0</v>
      </c>
      <c r="H449" s="88"/>
    </row>
    <row r="450" spans="1:8">
      <c r="A450" s="94">
        <f>Übersicht!$C$6</f>
        <v>0</v>
      </c>
      <c r="B450" s="92"/>
      <c r="C450" s="92"/>
      <c r="D450" s="92"/>
      <c r="E450" s="92"/>
      <c r="F450" s="88"/>
      <c r="G450" s="94">
        <f>Übersicht!$C99</f>
        <v>0</v>
      </c>
      <c r="H450" s="88"/>
    </row>
    <row r="451" spans="1:8">
      <c r="A451" s="94">
        <f>Übersicht!$C$7</f>
        <v>0</v>
      </c>
      <c r="B451" s="92"/>
      <c r="C451" s="92"/>
      <c r="D451" s="92"/>
      <c r="E451" s="92"/>
      <c r="F451" s="88"/>
      <c r="G451" s="94" t="str">
        <f>CONCATENATE(Übersicht!$D99," ",Übersicht!$E99)</f>
        <v xml:space="preserve"> </v>
      </c>
      <c r="H451" s="88"/>
    </row>
    <row r="452" spans="1:8">
      <c r="A452" s="92"/>
      <c r="B452" s="92"/>
      <c r="C452" s="92"/>
      <c r="D452" s="92"/>
      <c r="E452" s="92"/>
      <c r="F452" s="92"/>
      <c r="G452" s="93"/>
      <c r="H452" s="88"/>
    </row>
    <row r="453" spans="1:8">
      <c r="A453" s="92"/>
      <c r="B453" s="92"/>
      <c r="C453" s="92"/>
      <c r="D453" s="92"/>
      <c r="E453" s="92"/>
      <c r="F453" s="92"/>
      <c r="G453" s="93"/>
      <c r="H453" s="88"/>
    </row>
    <row r="454" spans="1:8">
      <c r="A454" s="92"/>
      <c r="B454" s="92"/>
      <c r="C454" s="92"/>
      <c r="D454" s="92"/>
      <c r="E454" s="92"/>
      <c r="F454" s="92"/>
      <c r="G454" s="93"/>
      <c r="H454" s="88"/>
    </row>
    <row r="455" spans="1:8">
      <c r="A455" s="92"/>
      <c r="B455" s="92"/>
      <c r="C455" s="92"/>
      <c r="D455" s="92"/>
      <c r="E455" s="92"/>
      <c r="F455" s="92"/>
      <c r="G455" s="93"/>
      <c r="H455" s="88"/>
    </row>
    <row r="456" spans="1:8" ht="15.75">
      <c r="A456" s="47" t="str">
        <f>CONCATENATE("Alprechnung"," ",Übersicht!$C$3)</f>
        <v xml:space="preserve">Alprechnung </v>
      </c>
      <c r="B456" s="47"/>
      <c r="C456" s="47"/>
      <c r="D456" s="47"/>
      <c r="E456" s="47"/>
      <c r="F456" s="47"/>
      <c r="G456" s="93"/>
      <c r="H456" s="88"/>
    </row>
    <row r="457" spans="1:8">
      <c r="A457" s="5">
        <f>Übersicht!$C$82</f>
        <v>0</v>
      </c>
      <c r="B457" s="5"/>
      <c r="C457" s="42"/>
      <c r="D457" s="42"/>
      <c r="E457" s="42"/>
      <c r="F457" s="42"/>
      <c r="G457" s="93"/>
      <c r="H457" s="88"/>
    </row>
    <row r="458" spans="1:8" ht="15.75" thickBot="1">
      <c r="A458" s="5"/>
      <c r="B458" s="5"/>
      <c r="C458" s="42"/>
      <c r="D458" s="42"/>
      <c r="E458" s="42"/>
      <c r="F458" s="42"/>
      <c r="G458" s="93"/>
      <c r="H458" s="88"/>
    </row>
    <row r="459" spans="1:8">
      <c r="A459" s="117" t="s">
        <v>61</v>
      </c>
      <c r="B459" s="3"/>
      <c r="C459" s="51"/>
      <c r="D459" s="51"/>
      <c r="E459" s="51"/>
      <c r="F459" s="51"/>
      <c r="G459" s="96"/>
      <c r="H459" s="97"/>
    </row>
    <row r="460" spans="1:8">
      <c r="A460" s="83" t="s">
        <v>42</v>
      </c>
      <c r="B460" s="87"/>
      <c r="C460" s="87"/>
      <c r="D460" s="87"/>
      <c r="E460" s="84"/>
      <c r="F460" s="81" t="s">
        <v>65</v>
      </c>
      <c r="G460" s="54" t="s">
        <v>66</v>
      </c>
      <c r="H460" s="98"/>
    </row>
    <row r="461" spans="1:8">
      <c r="A461" s="123" t="s">
        <v>162</v>
      </c>
      <c r="B461" s="124"/>
      <c r="C461" s="124"/>
      <c r="D461" s="124"/>
      <c r="E461" s="125"/>
      <c r="F461" s="110">
        <f>Übersicht!$G99</f>
        <v>0</v>
      </c>
      <c r="G461" s="99" t="str">
        <f>Übersicht!$G$89</f>
        <v>NST</v>
      </c>
      <c r="H461" s="98"/>
    </row>
    <row r="462" spans="1:8">
      <c r="A462" s="52"/>
      <c r="B462" s="5"/>
      <c r="C462" s="42"/>
      <c r="D462" s="42"/>
      <c r="E462" s="42"/>
      <c r="F462" s="42"/>
      <c r="G462" s="93"/>
      <c r="H462" s="98"/>
    </row>
    <row r="463" spans="1:8">
      <c r="A463" s="116" t="s">
        <v>154</v>
      </c>
      <c r="B463" s="5"/>
      <c r="C463" s="42"/>
      <c r="D463" s="42"/>
      <c r="E463" s="42"/>
      <c r="F463" s="42"/>
      <c r="G463" s="93"/>
      <c r="H463" s="98"/>
    </row>
    <row r="464" spans="1:8">
      <c r="A464" s="83" t="s">
        <v>42</v>
      </c>
      <c r="B464" s="87"/>
      <c r="C464" s="87"/>
      <c r="D464" s="87"/>
      <c r="E464" s="87"/>
      <c r="F464" s="84"/>
      <c r="G464" s="53" t="s">
        <v>62</v>
      </c>
      <c r="H464" s="57" t="s">
        <v>53</v>
      </c>
    </row>
    <row r="465" spans="1:8">
      <c r="A465" s="101" t="str">
        <f>Privat!$J$153</f>
        <v/>
      </c>
      <c r="B465" s="102"/>
      <c r="C465" s="102"/>
      <c r="D465" s="102"/>
      <c r="E465" s="102"/>
      <c r="F465" s="103"/>
      <c r="G465" s="104" t="e">
        <f>-1*Privat!$K$153/Übersicht!$G$110</f>
        <v>#DIV/0!</v>
      </c>
      <c r="H465" s="105" t="e">
        <f>F461*G465</f>
        <v>#DIV/0!</v>
      </c>
    </row>
    <row r="466" spans="1:8">
      <c r="A466" s="101" t="str">
        <f>Privat!$J$154</f>
        <v/>
      </c>
      <c r="B466" s="102"/>
      <c r="C466" s="102"/>
      <c r="D466" s="102"/>
      <c r="E466" s="102"/>
      <c r="F466" s="103"/>
      <c r="G466" s="104" t="e">
        <f>-1*Privat!$K$154/Übersicht!$G$110</f>
        <v>#DIV/0!</v>
      </c>
      <c r="H466" s="105" t="e">
        <f>F461*G466</f>
        <v>#DIV/0!</v>
      </c>
    </row>
    <row r="467" spans="1:8">
      <c r="A467" s="78" t="s">
        <v>10</v>
      </c>
      <c r="B467" s="79"/>
      <c r="C467" s="79"/>
      <c r="D467" s="79"/>
      <c r="E467" s="79"/>
      <c r="F467" s="79"/>
      <c r="G467" s="80"/>
      <c r="H467" s="85" t="e">
        <f>SUM(H465:H466)</f>
        <v>#DIV/0!</v>
      </c>
    </row>
    <row r="468" spans="1:8">
      <c r="A468" s="129"/>
      <c r="B468" s="121"/>
      <c r="C468" s="121"/>
      <c r="D468" s="121"/>
      <c r="E468" s="121"/>
      <c r="F468" s="121"/>
      <c r="G468" s="121"/>
      <c r="H468" s="130"/>
    </row>
    <row r="469" spans="1:8">
      <c r="A469" s="116" t="s">
        <v>155</v>
      </c>
      <c r="B469" s="5"/>
      <c r="C469" s="92"/>
      <c r="D469" s="92"/>
      <c r="E469" s="92"/>
      <c r="F469" s="92"/>
      <c r="G469" s="107"/>
      <c r="H469" s="108"/>
    </row>
    <row r="470" spans="1:8">
      <c r="A470" s="83" t="s">
        <v>42</v>
      </c>
      <c r="B470" s="87"/>
      <c r="C470" s="87"/>
      <c r="D470" s="87"/>
      <c r="E470" s="87"/>
      <c r="F470" s="84"/>
      <c r="G470" s="55" t="s">
        <v>62</v>
      </c>
      <c r="H470" s="57" t="s">
        <v>53</v>
      </c>
    </row>
    <row r="471" spans="1:8">
      <c r="A471" s="101" t="e">
        <f>IF(Hauptabrechnung!$U$7&lt;&gt;0,"Variable Sömmerungskosten","Fixe Sömmerungskosten")</f>
        <v>#DIV/0!</v>
      </c>
      <c r="B471" s="102"/>
      <c r="C471" s="102"/>
      <c r="D471" s="102"/>
      <c r="E471" s="102"/>
      <c r="F471" s="103"/>
      <c r="G471" s="104" t="e">
        <f>IF(Hauptabrechnung!$U$7&lt;&gt;0,Hauptabrechnung!$U$7,Übersicht!$C$87)</f>
        <v>#DIV/0!</v>
      </c>
      <c r="H471" s="105" t="e">
        <f>IF(G471&lt;&gt;0,G471*F461,"")</f>
        <v>#DIV/0!</v>
      </c>
    </row>
    <row r="472" spans="1:8">
      <c r="A472" s="78" t="s">
        <v>10</v>
      </c>
      <c r="B472" s="79"/>
      <c r="C472" s="79"/>
      <c r="D472" s="79"/>
      <c r="E472" s="79"/>
      <c r="F472" s="79"/>
      <c r="G472" s="80"/>
      <c r="H472" s="85" t="e">
        <f>SUM(H471:H471)</f>
        <v>#DIV/0!</v>
      </c>
    </row>
    <row r="473" spans="1:8">
      <c r="A473" s="129"/>
      <c r="B473" s="121"/>
      <c r="C473" s="121"/>
      <c r="D473" s="121"/>
      <c r="E473" s="121"/>
      <c r="F473" s="121"/>
      <c r="G473" s="121"/>
      <c r="H473" s="130"/>
    </row>
    <row r="474" spans="1:8">
      <c r="A474" s="116" t="s">
        <v>59</v>
      </c>
      <c r="B474" s="5"/>
      <c r="C474" s="92"/>
      <c r="D474" s="92"/>
      <c r="E474" s="92"/>
      <c r="F474" s="92"/>
      <c r="G474" s="92"/>
      <c r="H474" s="98"/>
    </row>
    <row r="475" spans="1:8">
      <c r="A475" s="83" t="s">
        <v>42</v>
      </c>
      <c r="B475" s="87"/>
      <c r="C475" s="87"/>
      <c r="D475" s="87"/>
      <c r="E475" s="87"/>
      <c r="F475" s="53" t="s">
        <v>64</v>
      </c>
      <c r="G475" s="53" t="s">
        <v>62</v>
      </c>
      <c r="H475" s="57" t="s">
        <v>53</v>
      </c>
    </row>
    <row r="476" spans="1:8">
      <c r="A476" s="101" t="s">
        <v>96</v>
      </c>
      <c r="B476" s="102"/>
      <c r="C476" s="102"/>
      <c r="D476" s="102"/>
      <c r="E476" s="102"/>
      <c r="F476" s="113">
        <f>IF(Gemeinwerk!$B$84=Gemeinwerk!$P$9,-1*Gemeinwerk!$D96,-1*Gemeinwerk!$E96)</f>
        <v>0</v>
      </c>
      <c r="G476" s="111">
        <f>Gemeinwerk!$B$83</f>
        <v>0</v>
      </c>
      <c r="H476" s="112">
        <f>G476*F476</f>
        <v>0</v>
      </c>
    </row>
    <row r="477" spans="1:8">
      <c r="A477" s="101" t="s">
        <v>22</v>
      </c>
      <c r="B477" s="102"/>
      <c r="C477" s="102"/>
      <c r="D477" s="102"/>
      <c r="E477" s="102"/>
      <c r="F477" s="89"/>
      <c r="G477" s="114"/>
      <c r="H477" s="112">
        <f>-1*Gemeinwerk!$F96</f>
        <v>0</v>
      </c>
    </row>
    <row r="478" spans="1:8">
      <c r="A478" s="78" t="s">
        <v>10</v>
      </c>
      <c r="B478" s="79"/>
      <c r="C478" s="79"/>
      <c r="D478" s="79"/>
      <c r="E478" s="79"/>
      <c r="F478" s="79"/>
      <c r="G478" s="80"/>
      <c r="H478" s="86">
        <f>SUM(H476:H477)</f>
        <v>0</v>
      </c>
    </row>
    <row r="479" spans="1:8">
      <c r="A479" s="129"/>
      <c r="B479" s="121"/>
      <c r="C479" s="121"/>
      <c r="D479" s="121"/>
      <c r="E479" s="121"/>
      <c r="F479" s="121"/>
      <c r="G479" s="121"/>
      <c r="H479" s="131"/>
    </row>
    <row r="480" spans="1:8">
      <c r="A480" s="116" t="s">
        <v>156</v>
      </c>
      <c r="B480" s="5"/>
      <c r="C480" s="42"/>
      <c r="D480" s="42"/>
      <c r="E480" s="42"/>
      <c r="F480" s="42"/>
      <c r="G480" s="93"/>
      <c r="H480" s="98"/>
    </row>
    <row r="481" spans="1:8">
      <c r="A481" s="83" t="s">
        <v>42</v>
      </c>
      <c r="B481" s="87"/>
      <c r="C481" s="87"/>
      <c r="D481" s="87"/>
      <c r="E481" s="87"/>
      <c r="F481" s="87"/>
      <c r="G481" s="84"/>
      <c r="H481" s="57" t="s">
        <v>53</v>
      </c>
    </row>
    <row r="482" spans="1:8">
      <c r="A482" s="374"/>
      <c r="B482" s="375"/>
      <c r="C482" s="375"/>
      <c r="D482" s="375"/>
      <c r="E482" s="375"/>
      <c r="F482" s="375"/>
      <c r="G482" s="382"/>
      <c r="H482" s="381"/>
    </row>
    <row r="483" spans="1:8">
      <c r="A483" s="374"/>
      <c r="B483" s="375"/>
      <c r="C483" s="375"/>
      <c r="D483" s="375"/>
      <c r="E483" s="375"/>
      <c r="F483" s="375"/>
      <c r="G483" s="382"/>
      <c r="H483" s="381"/>
    </row>
    <row r="484" spans="1:8">
      <c r="A484" s="374"/>
      <c r="B484" s="375"/>
      <c r="C484" s="375"/>
      <c r="D484" s="375"/>
      <c r="E484" s="376"/>
      <c r="F484" s="376"/>
      <c r="G484" s="377"/>
      <c r="H484" s="381"/>
    </row>
    <row r="485" spans="1:8">
      <c r="A485" s="118"/>
      <c r="B485" s="119"/>
      <c r="C485" s="119"/>
      <c r="D485" s="120" t="s">
        <v>160</v>
      </c>
      <c r="E485" s="122">
        <f>SUM(Privat!$W$155:$W$179)</f>
        <v>0</v>
      </c>
      <c r="F485" s="122"/>
      <c r="G485" s="79" t="s">
        <v>159</v>
      </c>
      <c r="H485" s="112">
        <f>SUM(H482:H484)</f>
        <v>0</v>
      </c>
    </row>
    <row r="486" spans="1:8">
      <c r="A486" s="52"/>
      <c r="B486" s="5"/>
      <c r="C486" s="42"/>
      <c r="D486" s="42"/>
      <c r="E486" s="42"/>
      <c r="F486" s="42"/>
      <c r="G486" s="49"/>
      <c r="H486" s="98"/>
    </row>
    <row r="487" spans="1:8" ht="15.75" thickBot="1">
      <c r="A487" s="90" t="e">
        <f>IF(H487&gt;0,"TOTAL ZU UNSEREN GUNSTEN", "TOTAL ZU IHREN GUNSTEN")</f>
        <v>#DIV/0!</v>
      </c>
      <c r="B487" s="91"/>
      <c r="C487" s="91"/>
      <c r="D487" s="91"/>
      <c r="E487" s="91"/>
      <c r="F487" s="91"/>
      <c r="G487" s="82"/>
      <c r="H487" s="127" t="e">
        <f>ROUND((H467+H472+H478+H485)*2,1)/2</f>
        <v>#DIV/0!</v>
      </c>
    </row>
    <row r="488" spans="1:8">
      <c r="A488" s="50" t="s">
        <v>157</v>
      </c>
      <c r="B488" s="92"/>
      <c r="C488" s="92"/>
      <c r="D488" s="42"/>
      <c r="E488" s="42"/>
      <c r="F488" s="42"/>
      <c r="G488" s="93"/>
      <c r="H488" s="92"/>
    </row>
    <row r="489" spans="1:8">
      <c r="A489" s="48"/>
      <c r="B489" s="48"/>
      <c r="C489" s="48"/>
      <c r="D489" s="92"/>
      <c r="E489" s="92"/>
      <c r="F489" s="92"/>
      <c r="G489" s="93"/>
      <c r="H489" s="92"/>
    </row>
    <row r="490" spans="1:8">
      <c r="A490" s="88"/>
      <c r="B490" s="115" t="s">
        <v>158</v>
      </c>
      <c r="C490" s="88">
        <f>A449</f>
        <v>0</v>
      </c>
      <c r="D490" s="48"/>
      <c r="E490" s="48"/>
      <c r="F490" s="48"/>
      <c r="G490" s="49"/>
      <c r="H490" s="48"/>
    </row>
  </sheetData>
  <sheetProtection password="8F79" sheet="1" objects="1" scenarios="1"/>
  <mergeCells count="50">
    <mergeCell ref="A236:G236"/>
    <mergeCell ref="A237:G237"/>
    <mergeCell ref="A238:G238"/>
    <mergeCell ref="E240:F240"/>
    <mergeCell ref="A242:G242"/>
    <mergeCell ref="A215:E215"/>
    <mergeCell ref="A216:E216"/>
    <mergeCell ref="A222:G222"/>
    <mergeCell ref="A227:G227"/>
    <mergeCell ref="A233:G233"/>
    <mergeCell ref="A187:G187"/>
    <mergeCell ref="A188:G188"/>
    <mergeCell ref="A189:G189"/>
    <mergeCell ref="E191:F191"/>
    <mergeCell ref="A193:G193"/>
    <mergeCell ref="A166:E166"/>
    <mergeCell ref="A167:E167"/>
    <mergeCell ref="A173:G173"/>
    <mergeCell ref="A178:G178"/>
    <mergeCell ref="A184:G184"/>
    <mergeCell ref="A138:G138"/>
    <mergeCell ref="A139:G139"/>
    <mergeCell ref="A140:G140"/>
    <mergeCell ref="E142:F142"/>
    <mergeCell ref="A144:G144"/>
    <mergeCell ref="A117:E117"/>
    <mergeCell ref="A118:E118"/>
    <mergeCell ref="A124:G124"/>
    <mergeCell ref="A129:G129"/>
    <mergeCell ref="A135:G135"/>
    <mergeCell ref="A89:G89"/>
    <mergeCell ref="A90:G90"/>
    <mergeCell ref="A91:G91"/>
    <mergeCell ref="E93:F93"/>
    <mergeCell ref="A95:G95"/>
    <mergeCell ref="A68:E68"/>
    <mergeCell ref="A69:E69"/>
    <mergeCell ref="A75:G75"/>
    <mergeCell ref="A80:G80"/>
    <mergeCell ref="A86:G86"/>
    <mergeCell ref="A41:G41"/>
    <mergeCell ref="A42:G42"/>
    <mergeCell ref="E44:F44"/>
    <mergeCell ref="A46:G46"/>
    <mergeCell ref="A19:E19"/>
    <mergeCell ref="A20:E20"/>
    <mergeCell ref="A26:G26"/>
    <mergeCell ref="A31:G31"/>
    <mergeCell ref="A37:G37"/>
    <mergeCell ref="A40:G4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K238"/>
  <sheetViews>
    <sheetView topLeftCell="N7" zoomScaleNormal="100" workbookViewId="0">
      <selection activeCell="W34" sqref="W34"/>
    </sheetView>
  </sheetViews>
  <sheetFormatPr baseColWidth="10" defaultRowHeight="12.75"/>
  <cols>
    <col min="1" max="1" width="5" style="4" hidden="1" customWidth="1"/>
    <col min="2" max="3" width="2.85546875" style="4" hidden="1" customWidth="1"/>
    <col min="4" max="4" width="4" style="4" hidden="1" customWidth="1"/>
    <col min="5" max="5" width="3.28515625" style="4" hidden="1" customWidth="1"/>
    <col min="6" max="6" width="3.7109375" style="4" hidden="1" customWidth="1"/>
    <col min="7" max="7" width="3.42578125" style="4" hidden="1" customWidth="1"/>
    <col min="8" max="8" width="4.85546875" style="4" hidden="1" customWidth="1"/>
    <col min="9" max="9" width="6.28515625" style="4" hidden="1" customWidth="1"/>
    <col min="10" max="10" width="4" style="4" hidden="1" customWidth="1"/>
    <col min="11" max="11" width="2.7109375" style="4" hidden="1" customWidth="1"/>
    <col min="12" max="12" width="4" style="4" hidden="1" customWidth="1"/>
    <col min="13" max="13" width="4.42578125" style="4" hidden="1" customWidth="1"/>
    <col min="14" max="14" width="1.42578125" style="4" customWidth="1"/>
    <col min="15" max="15" width="5.42578125" style="267" customWidth="1"/>
    <col min="16" max="16" width="33.28515625" style="222" customWidth="1"/>
    <col min="17" max="19" width="12.7109375" style="269" customWidth="1"/>
    <col min="20" max="22" width="12.7109375" style="222" customWidth="1"/>
    <col min="23" max="25" width="12.7109375" style="270" customWidth="1"/>
    <col min="26" max="27" width="12.7109375" style="269" customWidth="1"/>
    <col min="28" max="28" width="12.28515625" style="222" customWidth="1"/>
    <col min="29" max="29" width="10.7109375" style="4" customWidth="1"/>
    <col min="30" max="33" width="11.42578125" style="4"/>
    <col min="34" max="36" width="0" style="4" hidden="1" customWidth="1"/>
    <col min="37" max="37" width="11.7109375" style="4" hidden="1" customWidth="1"/>
    <col min="38" max="16384" width="11.42578125" style="4"/>
  </cols>
  <sheetData>
    <row r="1" spans="1:37" ht="21" customHeight="1">
      <c r="O1" s="217"/>
      <c r="P1" s="17" t="str">
        <f>CONCATENATE("Hauptabrechnung"," ","Alpgenossenschaft"," ",Übersicht!$C$4," ",Übersicht!$C$3)</f>
        <v xml:space="preserve">Hauptabrechnung Alpgenossenschaft  </v>
      </c>
      <c r="Q1" s="223"/>
      <c r="R1" s="224"/>
      <c r="S1" s="224"/>
      <c r="T1" s="225"/>
      <c r="U1" s="225"/>
      <c r="V1" s="225"/>
      <c r="W1" s="226"/>
      <c r="X1" s="226"/>
      <c r="Y1" s="226"/>
      <c r="Z1" s="224"/>
      <c r="AA1" s="224"/>
      <c r="AB1" s="217"/>
    </row>
    <row r="2" spans="1:37" ht="13.5" thickBot="1">
      <c r="O2" s="227"/>
      <c r="P2" s="228"/>
      <c r="Q2" s="229"/>
      <c r="R2" s="230"/>
      <c r="S2" s="230"/>
      <c r="T2" s="218"/>
      <c r="U2" s="218"/>
      <c r="V2" s="218"/>
      <c r="W2" s="231"/>
      <c r="X2" s="231"/>
      <c r="Y2" s="231"/>
      <c r="Z2" s="230"/>
      <c r="AA2" s="230"/>
      <c r="AB2" s="218"/>
      <c r="AH2" s="9" t="s">
        <v>18</v>
      </c>
    </row>
    <row r="3" spans="1:37" ht="15" customHeight="1">
      <c r="O3" s="227"/>
      <c r="P3" s="232" t="s">
        <v>1</v>
      </c>
      <c r="Q3" s="425">
        <f>Q57</f>
        <v>0</v>
      </c>
      <c r="R3" s="426"/>
      <c r="S3" s="425">
        <f>S57</f>
        <v>0</v>
      </c>
      <c r="T3" s="426"/>
      <c r="U3" s="431">
        <f>Übersicht!C82</f>
        <v>0</v>
      </c>
      <c r="V3" s="432"/>
      <c r="W3" s="233" t="s">
        <v>11</v>
      </c>
      <c r="X3" s="429" t="s">
        <v>19</v>
      </c>
      <c r="Y3" s="430"/>
      <c r="Z3" s="433" t="s">
        <v>168</v>
      </c>
      <c r="AA3" s="434"/>
      <c r="AB3" s="218"/>
    </row>
    <row r="4" spans="1:37" ht="13.5" thickBot="1">
      <c r="O4" s="227"/>
      <c r="P4" s="234" t="s">
        <v>2</v>
      </c>
      <c r="Q4" s="235" t="s">
        <v>12</v>
      </c>
      <c r="R4" s="235" t="s">
        <v>13</v>
      </c>
      <c r="S4" s="235" t="s">
        <v>12</v>
      </c>
      <c r="T4" s="235" t="s">
        <v>13</v>
      </c>
      <c r="U4" s="236" t="s">
        <v>12</v>
      </c>
      <c r="V4" s="236" t="s">
        <v>13</v>
      </c>
      <c r="W4" s="237" t="s">
        <v>3</v>
      </c>
      <c r="X4" s="238" t="s">
        <v>68</v>
      </c>
      <c r="Y4" s="239" t="s">
        <v>75</v>
      </c>
      <c r="Z4" s="235" t="s">
        <v>12</v>
      </c>
      <c r="AA4" s="240" t="s">
        <v>13</v>
      </c>
      <c r="AB4" s="218"/>
      <c r="AH4" s="4" t="str">
        <f>"- sämtliche Erträge und Aufwände hier erfassen"</f>
        <v>- sämtliche Erträge und Aufwände hier erfassen</v>
      </c>
    </row>
    <row r="5" spans="1:37">
      <c r="O5" s="227"/>
      <c r="P5" s="241" t="s">
        <v>10</v>
      </c>
      <c r="Q5" s="279" t="e">
        <f t="shared" ref="Q5:AA5" si="0">Q227+Q170+Q113+Q56</f>
        <v>#DIV/0!</v>
      </c>
      <c r="R5" s="280" t="e">
        <f t="shared" si="0"/>
        <v>#DIV/0!</v>
      </c>
      <c r="S5" s="280" t="e">
        <f t="shared" si="0"/>
        <v>#DIV/0!</v>
      </c>
      <c r="T5" s="280" t="e">
        <f t="shared" si="0"/>
        <v>#DIV/0!</v>
      </c>
      <c r="U5" s="280" t="e">
        <f t="shared" si="0"/>
        <v>#DIV/0!</v>
      </c>
      <c r="V5" s="280" t="e">
        <f t="shared" si="0"/>
        <v>#DIV/0!</v>
      </c>
      <c r="W5" s="280">
        <f t="shared" si="0"/>
        <v>0</v>
      </c>
      <c r="X5" s="280">
        <f t="shared" si="0"/>
        <v>0</v>
      </c>
      <c r="Y5" s="280">
        <f t="shared" si="0"/>
        <v>0</v>
      </c>
      <c r="Z5" s="280" t="e">
        <f t="shared" si="0"/>
        <v>#DIV/0!</v>
      </c>
      <c r="AA5" s="281" t="e">
        <f t="shared" si="0"/>
        <v>#DIV/0!</v>
      </c>
      <c r="AB5" s="218"/>
      <c r="AH5" s="4" t="str">
        <f>"- nur ausgefüllte Seiten drucken"</f>
        <v>- nur ausgefüllte Seiten drucken</v>
      </c>
    </row>
    <row r="6" spans="1:37">
      <c r="O6" s="227"/>
      <c r="P6" s="242" t="s">
        <v>161</v>
      </c>
      <c r="Q6" s="415" t="e">
        <f>R5-Q5</f>
        <v>#DIV/0!</v>
      </c>
      <c r="R6" s="413"/>
      <c r="S6" s="415" t="e">
        <f t="shared" ref="S6" si="1">T5-S5</f>
        <v>#DIV/0!</v>
      </c>
      <c r="T6" s="413"/>
      <c r="U6" s="415" t="e">
        <f t="shared" ref="U6" si="2">V5-U5</f>
        <v>#DIV/0!</v>
      </c>
      <c r="V6" s="413"/>
      <c r="W6" s="282">
        <f>W5</f>
        <v>0</v>
      </c>
      <c r="X6" s="282">
        <f>X5</f>
        <v>0</v>
      </c>
      <c r="Y6" s="282">
        <f>Y5</f>
        <v>0</v>
      </c>
      <c r="Z6" s="413" t="e">
        <f>AA5-Z5</f>
        <v>#DIV/0!</v>
      </c>
      <c r="AA6" s="414"/>
      <c r="AB6" s="218"/>
    </row>
    <row r="7" spans="1:37" ht="15" customHeight="1">
      <c r="O7" s="227"/>
      <c r="P7" s="242" t="s">
        <v>70</v>
      </c>
      <c r="Q7" s="415">
        <f>IF(Übersicht!$C$14=Hauptabrechnung!AK27,((-1*Hauptabrechnung!$Q$6*(1-Übersicht!C15))/Übersicht!$G$39),0)</f>
        <v>0</v>
      </c>
      <c r="R7" s="413"/>
      <c r="S7" s="413">
        <f>IF(Übersicht!$C$47=Hauptabrechnung!AK27,-1*(Hauptabrechnung!$S$6/Übersicht!$G$71),0)</f>
        <v>0</v>
      </c>
      <c r="T7" s="413"/>
      <c r="U7" s="413" t="e">
        <f>IF(Übersicht!$C$86=Hauptabrechnung!AK27,-1*(Hauptabrechnung!$U$6/Übersicht!$G$110),0)</f>
        <v>#DIV/0!</v>
      </c>
      <c r="V7" s="413"/>
      <c r="W7" s="283"/>
      <c r="X7" s="284"/>
      <c r="Y7" s="284"/>
      <c r="Z7" s="284"/>
      <c r="AA7" s="285"/>
      <c r="AB7" s="218"/>
    </row>
    <row r="8" spans="1:37">
      <c r="O8" s="227"/>
      <c r="P8" s="242" t="s">
        <v>54</v>
      </c>
      <c r="Q8" s="415">
        <f>IF(Übersicht!$C$14=Hauptabrechnung!AK27,((-1*Hauptabrechnung!$Q$6*(Übersicht!C15))/Produkte!C42),0)</f>
        <v>0</v>
      </c>
      <c r="R8" s="413"/>
      <c r="S8" s="284"/>
      <c r="T8" s="284"/>
      <c r="U8" s="284"/>
      <c r="V8" s="284"/>
      <c r="W8" s="284"/>
      <c r="X8" s="284"/>
      <c r="Y8" s="284"/>
      <c r="Z8" s="284"/>
      <c r="AA8" s="285"/>
      <c r="AB8" s="218"/>
    </row>
    <row r="9" spans="1:37">
      <c r="K9" s="412"/>
      <c r="L9" s="412"/>
      <c r="O9" s="227"/>
      <c r="P9" s="242" t="s">
        <v>84</v>
      </c>
      <c r="Q9" s="415">
        <f>IF(Übersicht!$C$14=Hauptabrechnung!$AK$26,Übersicht!C16,0)</f>
        <v>0</v>
      </c>
      <c r="R9" s="413"/>
      <c r="S9" s="424">
        <f>IF(Übersicht!$C$47=Hauptabrechnung!$AK$26,Übersicht!C48,0)</f>
        <v>10</v>
      </c>
      <c r="T9" s="415"/>
      <c r="U9" s="415">
        <f>IF(Übersicht!$C$86=Hauptabrechnung!$AK$26,Übersicht!C87,0)</f>
        <v>0</v>
      </c>
      <c r="V9" s="413"/>
      <c r="W9" s="422"/>
      <c r="X9" s="423"/>
      <c r="Y9" s="284"/>
      <c r="Z9" s="284"/>
      <c r="AA9" s="285"/>
      <c r="AB9" s="218"/>
    </row>
    <row r="10" spans="1:37">
      <c r="O10" s="227"/>
      <c r="P10" s="243" t="s">
        <v>71</v>
      </c>
      <c r="Q10" s="427" t="e">
        <f>IF(Übersicht!C14=Hauptabrechnung!AK26, IF(Übersicht!C15&gt;0,-1*(Q6*Übersicht!C15)/Produkte!C42,0),0)</f>
        <v>#DIV/0!</v>
      </c>
      <c r="R10" s="428"/>
      <c r="S10" s="286"/>
      <c r="T10" s="286"/>
      <c r="U10" s="286"/>
      <c r="V10" s="286"/>
      <c r="W10" s="286"/>
      <c r="X10" s="286"/>
      <c r="Y10" s="286"/>
      <c r="Z10" s="286"/>
      <c r="AA10" s="287"/>
      <c r="AB10" s="218"/>
    </row>
    <row r="11" spans="1:37" ht="15.75" customHeight="1" thickBot="1">
      <c r="O11" s="227"/>
      <c r="P11" s="244" t="s">
        <v>83</v>
      </c>
      <c r="Q11" s="415" t="e">
        <f>IF(Übersicht!$C$14=Hauptabrechnung!AK26,(-1*$Q$6-($Q$9*Übersicht!G39+Hauptabrechnung!$Q$10*Produkte!$C$42)),0)</f>
        <v>#DIV/0!</v>
      </c>
      <c r="R11" s="413"/>
      <c r="S11" s="424" t="e">
        <f>IF(Übersicht!$C$47=Hauptabrechnung!$AK$26,(-1*S6-(S9*Übersicht!$G$71)),0)</f>
        <v>#DIV/0!</v>
      </c>
      <c r="T11" s="415"/>
      <c r="U11" s="415">
        <f>IF(Übersicht!$C$86=Hauptabrechnung!$AK$26,(-1*U6-(U9*Übersicht!$G$110)),0)</f>
        <v>0</v>
      </c>
      <c r="V11" s="413"/>
      <c r="W11" s="288"/>
      <c r="X11" s="288"/>
      <c r="Y11" s="288"/>
      <c r="Z11" s="288"/>
      <c r="AA11" s="289"/>
      <c r="AB11" s="218"/>
    </row>
    <row r="12" spans="1:37" ht="13.5" thickBot="1">
      <c r="O12" s="227"/>
      <c r="P12" s="228"/>
      <c r="Q12" s="229"/>
      <c r="R12" s="230"/>
      <c r="S12" s="230"/>
      <c r="T12" s="218"/>
      <c r="U12" s="218"/>
      <c r="V12" s="218"/>
      <c r="W12" s="231"/>
      <c r="X12" s="231"/>
      <c r="Y12" s="231"/>
      <c r="Z12" s="230"/>
      <c r="AA12" s="230"/>
      <c r="AB12" s="218"/>
    </row>
    <row r="13" spans="1:37" ht="15" customHeight="1">
      <c r="O13" s="245" t="s">
        <v>0</v>
      </c>
      <c r="P13" s="246" t="s">
        <v>1</v>
      </c>
      <c r="Q13" s="416">
        <f>Übersicht!C11</f>
        <v>0</v>
      </c>
      <c r="R13" s="418"/>
      <c r="S13" s="416">
        <f>Übersicht!C43</f>
        <v>0</v>
      </c>
      <c r="T13" s="418"/>
      <c r="U13" s="421">
        <f>Übersicht!C82</f>
        <v>0</v>
      </c>
      <c r="V13" s="417"/>
      <c r="W13" s="247" t="s">
        <v>11</v>
      </c>
      <c r="X13" s="419" t="s">
        <v>19</v>
      </c>
      <c r="Y13" s="420"/>
      <c r="Z13" s="419" t="s">
        <v>168</v>
      </c>
      <c r="AA13" s="420"/>
      <c r="AB13" s="219" t="s">
        <v>17</v>
      </c>
      <c r="AC13" s="9"/>
      <c r="AD13" s="9"/>
    </row>
    <row r="14" spans="1:37" ht="13.5" thickBot="1">
      <c r="A14" s="61" t="s">
        <v>145</v>
      </c>
      <c r="B14" s="61" t="s">
        <v>145</v>
      </c>
      <c r="C14" s="61" t="s">
        <v>69</v>
      </c>
      <c r="D14" s="61" t="s">
        <v>69</v>
      </c>
      <c r="E14" s="61" t="s">
        <v>146</v>
      </c>
      <c r="F14" s="61" t="s">
        <v>146</v>
      </c>
      <c r="G14" s="61" t="s">
        <v>79</v>
      </c>
      <c r="H14" s="61" t="s">
        <v>79</v>
      </c>
      <c r="I14" s="61" t="s">
        <v>80</v>
      </c>
      <c r="J14" s="61" t="s">
        <v>80</v>
      </c>
      <c r="K14" s="4" t="s">
        <v>40</v>
      </c>
      <c r="L14" s="61" t="s">
        <v>40</v>
      </c>
      <c r="M14" s="61"/>
      <c r="N14" s="61"/>
      <c r="O14" s="248" t="s">
        <v>14</v>
      </c>
      <c r="P14" s="249" t="s">
        <v>2</v>
      </c>
      <c r="Q14" s="250" t="s">
        <v>12</v>
      </c>
      <c r="R14" s="251" t="s">
        <v>13</v>
      </c>
      <c r="S14" s="250" t="s">
        <v>12</v>
      </c>
      <c r="T14" s="251" t="s">
        <v>13</v>
      </c>
      <c r="U14" s="252" t="s">
        <v>12</v>
      </c>
      <c r="V14" s="253" t="s">
        <v>13</v>
      </c>
      <c r="W14" s="254" t="s">
        <v>3</v>
      </c>
      <c r="X14" s="255" t="s">
        <v>76</v>
      </c>
      <c r="Y14" s="255" t="s">
        <v>75</v>
      </c>
      <c r="Z14" s="256" t="s">
        <v>12</v>
      </c>
      <c r="AA14" s="257" t="s">
        <v>13</v>
      </c>
      <c r="AB14" s="220"/>
      <c r="AK14" s="4" t="str">
        <f>IF(Übersicht!C13=Hauptabrechnung!AI20,"NST","GVE")</f>
        <v>NST</v>
      </c>
    </row>
    <row r="15" spans="1:37">
      <c r="A15" s="18">
        <f>IF(B15&gt;0,SUM(B$15:$B15),0)</f>
        <v>0</v>
      </c>
      <c r="B15" s="18">
        <f t="shared" ref="B15:B55" si="3">IF(Q15&lt;&gt;0,1,IF(R15&lt;&gt;0,1,0))</f>
        <v>0</v>
      </c>
      <c r="C15" s="18">
        <f>IF(D15&gt;0,SUM(D$15:$D15),0)</f>
        <v>0</v>
      </c>
      <c r="D15" s="18">
        <f t="shared" ref="D15:D55" si="4">IF(S15&lt;&gt;0,1,IF(T15&lt;&gt;0,1,0))</f>
        <v>0</v>
      </c>
      <c r="E15" s="18">
        <f>IF(F15&gt;0,SUM(F$15:$F15),0)</f>
        <v>0</v>
      </c>
      <c r="F15" s="18">
        <f>IF(U15&lt;&gt;0,1,IF(V15&lt;&gt;0,1,0))</f>
        <v>0</v>
      </c>
      <c r="G15" s="18">
        <f>IF(H15&gt;0,SUM($H$15:H15),0)</f>
        <v>0</v>
      </c>
      <c r="H15" s="18">
        <f>IF(X15&lt;&gt;0,1,0)</f>
        <v>0</v>
      </c>
      <c r="I15" s="18">
        <f>IF(J15&gt;0,SUM($J$15:J15),0)</f>
        <v>0</v>
      </c>
      <c r="J15" s="18">
        <f>IF(Y15&lt;&gt;0,1,0)</f>
        <v>0</v>
      </c>
      <c r="K15" s="18">
        <f>IF(L15&gt;0,SUM($L$15:L15),0)</f>
        <v>1</v>
      </c>
      <c r="L15" s="18">
        <v>1</v>
      </c>
      <c r="M15" s="18"/>
      <c r="N15" s="18"/>
      <c r="O15" s="332"/>
      <c r="P15" s="258" t="s">
        <v>55</v>
      </c>
      <c r="Q15" s="273">
        <f>IF(AB15=$AK$15,Z15,IF(AB15=$AK$14,Z15*(Übersicht!$G$39/(Übersicht!$G$39+Übersicht!$G$71+Übersicht!$G$110)),0))</f>
        <v>0</v>
      </c>
      <c r="R15" s="273">
        <f>IF(AB15=$AK$15,AA15,IF(AB15=$AK$14,AA15*(Übersicht!$G$39/(Übersicht!$G$39+Übersicht!$G$71+Übersicht!$G$110)),0))</f>
        <v>0</v>
      </c>
      <c r="S15" s="273">
        <f>IF(AB15=$AK$16,Z15,IF(AB15=$AK$14,Z15*(Übersicht!$G$71/(Übersicht!$G$39+Übersicht!$G$71+Übersicht!$G$110)),0))</f>
        <v>0</v>
      </c>
      <c r="T15" s="273">
        <f>IF(AB15=$AK$16,AA15,IF(AB15=$AK$14,AA15*(Übersicht!$G$71/(Übersicht!$G$39+Übersicht!$G$71+Übersicht!$G$110)),0))</f>
        <v>0</v>
      </c>
      <c r="U15" s="273">
        <f>IF(AB15=$AK$17,Z15,IF(AB15=$AK$14,Z15*(Übersicht!$G$110/(Übersicht!$G$39+Übersicht!$G$71+Übersicht!$G$110)),0))</f>
        <v>0</v>
      </c>
      <c r="V15" s="273">
        <f>IF(AB15=$AK$17,AA15,IF(AB15=$AK$14,AA15*(Übersicht!$G$110/(Übersicht!$G$39+Übersicht!$G$71+Übersicht!$G$110)),0))</f>
        <v>0</v>
      </c>
      <c r="W15" s="274">
        <f>IF(AB15=$AK$18,Z15*-1+AA15,0)</f>
        <v>0</v>
      </c>
      <c r="X15" s="273">
        <f>IF(AB15=$AK$19,AA15-Z15,0)</f>
        <v>0</v>
      </c>
      <c r="Y15" s="273">
        <f t="shared" ref="Y15:Y20" si="5">IF(AB15=$AK$20,AA15-Z15,0)</f>
        <v>0</v>
      </c>
      <c r="Z15" s="275"/>
      <c r="AA15" s="337"/>
      <c r="AB15" s="216" t="s">
        <v>11</v>
      </c>
      <c r="AK15" s="4">
        <f>Übersicht!C11</f>
        <v>0</v>
      </c>
    </row>
    <row r="16" spans="1:37">
      <c r="A16" s="18">
        <f>IF(B16&gt;0,SUM(B$15:$B16),0)</f>
        <v>0</v>
      </c>
      <c r="B16" s="18">
        <f t="shared" ref="B16" si="6">IF(Q16&lt;&gt;0,1,IF(R16&lt;&gt;0,1,0))</f>
        <v>0</v>
      </c>
      <c r="C16" s="18">
        <f>IF(D16&gt;0,SUM(D$15:$D16),0)</f>
        <v>0</v>
      </c>
      <c r="D16" s="18">
        <f t="shared" ref="D16" si="7">IF(S16&lt;&gt;0,1,IF(T16&lt;&gt;0,1,0))</f>
        <v>0</v>
      </c>
      <c r="E16" s="18">
        <f>IF(F16&gt;0,SUM(F$15:$F16),0)</f>
        <v>0</v>
      </c>
      <c r="F16" s="18">
        <f>IF(U16&lt;&gt;0,1,IF(V16&lt;&gt;0,1,0))</f>
        <v>0</v>
      </c>
      <c r="G16" s="18">
        <f>IF(H16&gt;0,SUM($H$15:H16),0)</f>
        <v>0</v>
      </c>
      <c r="H16" s="18">
        <f>IF(X16&lt;&gt;0,1,0)</f>
        <v>0</v>
      </c>
      <c r="I16" s="18">
        <f>IF(J16&gt;0,SUM($J$15:J16),0)</f>
        <v>0</v>
      </c>
      <c r="J16" s="18">
        <f>IF(Y16&lt;&gt;0,1,0)</f>
        <v>0</v>
      </c>
      <c r="K16" s="18">
        <f>IF(L16&gt;0,SUM($L$15:L16),0)</f>
        <v>2</v>
      </c>
      <c r="L16" s="18">
        <v>1</v>
      </c>
      <c r="M16" s="18"/>
      <c r="N16" s="18"/>
      <c r="O16" s="332"/>
      <c r="P16" s="259" t="s">
        <v>164</v>
      </c>
      <c r="Q16" s="273">
        <f>IF(AB16=$AK$15,Z16,IF(AB16=$AK$14,Z16*(Übersicht!$G$39/(Übersicht!$G$39+Übersicht!$G$71+Übersicht!$G$110)),0))</f>
        <v>0</v>
      </c>
      <c r="R16" s="273">
        <f>IF(AB16=$AK$15,AA16,IF(AB16=$AK$14,AA16*(Übersicht!$G$39/(Übersicht!$G$39+Übersicht!$G$71+Übersicht!$G$110)),0))</f>
        <v>0</v>
      </c>
      <c r="S16" s="273">
        <f>IF(AB16=$AK$16,Z16,IF(AB16=$AK$14,Z16*(Übersicht!$G$71/(Übersicht!$G$39+Übersicht!$G$71+Übersicht!$G$110)),0))</f>
        <v>0</v>
      </c>
      <c r="T16" s="273">
        <f>IF(AB16=$AK$16,AA16,IF(AB16=$AK$14,AA16*(Übersicht!$G$71/(Übersicht!$G$39+Übersicht!$G$71+Übersicht!$G$110)),0))</f>
        <v>0</v>
      </c>
      <c r="U16" s="273">
        <f>IF(AB16=$AK$17,Z16,IF(AB16=$AK$14,Z16*(Übersicht!$G$110/(Übersicht!$G$39+Übersicht!$G$71+Übersicht!$G$110)),0))</f>
        <v>0</v>
      </c>
      <c r="V16" s="273">
        <f>IF(AB16=$AK$17,AA16,IF(AB16=$AK$14,AA16*(Übersicht!$G$110/(Übersicht!$G$39+Übersicht!$G$71+Übersicht!$G$110)),0))</f>
        <v>0</v>
      </c>
      <c r="W16" s="274">
        <f>IF(AB16=$AK$18,Z16*-1+AA16,0)</f>
        <v>0</v>
      </c>
      <c r="X16" s="273">
        <f>IF(AB16=$AK$19,AA16-Z16,0)</f>
        <v>0</v>
      </c>
      <c r="Y16" s="273">
        <f>IF(AB16=$AK$20,AA16-Z16,0)</f>
        <v>0</v>
      </c>
      <c r="Z16" s="276"/>
      <c r="AA16" s="338"/>
      <c r="AB16" s="216" t="s">
        <v>11</v>
      </c>
      <c r="AK16" s="4">
        <f>Übersicht!C43</f>
        <v>0</v>
      </c>
    </row>
    <row r="17" spans="1:37">
      <c r="A17" s="18">
        <f>IF(B17&gt;0,SUM(B$15:$B17),0)</f>
        <v>0</v>
      </c>
      <c r="B17" s="18">
        <f t="shared" ref="B17:B19" si="8">IF(Q17&lt;&gt;0,1,IF(R17&lt;&gt;0,1,0))</f>
        <v>0</v>
      </c>
      <c r="C17" s="18">
        <f>IF(D17&gt;0,SUM(D$15:$D17),0)</f>
        <v>0</v>
      </c>
      <c r="D17" s="18">
        <f t="shared" ref="D17:D19" si="9">IF(S17&lt;&gt;0,1,IF(T17&lt;&gt;0,1,0))</f>
        <v>0</v>
      </c>
      <c r="E17" s="18">
        <f>IF(F17&gt;0,SUM(F$15:$F17),0)</f>
        <v>0</v>
      </c>
      <c r="F17" s="18">
        <f t="shared" ref="F17:F19" si="10">IF(U17&lt;&gt;0,1,IF(V17&lt;&gt;0,1,0))</f>
        <v>0</v>
      </c>
      <c r="G17" s="18">
        <f>IF(H17&gt;0,SUM($H$15:H17),0)</f>
        <v>0</v>
      </c>
      <c r="H17" s="18">
        <f t="shared" ref="H17:H19" si="11">IF(X17&lt;&gt;0,1,0)</f>
        <v>0</v>
      </c>
      <c r="I17" s="18">
        <f>IF(J17&gt;0,SUM($J$15:J17),0)</f>
        <v>0</v>
      </c>
      <c r="J17" s="18">
        <f t="shared" ref="J17:J19" si="12">IF(Y17&lt;&gt;0,1,0)</f>
        <v>0</v>
      </c>
      <c r="K17" s="18">
        <f>IF(L17&gt;0,SUM($L$15:L17),0)</f>
        <v>3</v>
      </c>
      <c r="L17" s="18">
        <v>1</v>
      </c>
      <c r="M17" s="18"/>
      <c r="N17" s="18"/>
      <c r="O17" s="332"/>
      <c r="P17" s="259" t="s">
        <v>35</v>
      </c>
      <c r="Q17" s="273">
        <f>IF(AB17=$AK$15,Z17,IF(AB17=$AK$14,Z17*(Übersicht!$G$39/(Übersicht!$G$39+Übersicht!$G$71+Übersicht!$G$110)),0))</f>
        <v>0</v>
      </c>
      <c r="R17" s="273">
        <f>IF(AB17=$AK$15,AA17,IF(AB17=$AK$14,AA17*(Übersicht!$G$39/(Übersicht!$G$39+Übersicht!$G$71+Übersicht!$G$110)),0))</f>
        <v>0</v>
      </c>
      <c r="S17" s="273">
        <f>IF(AB17=$AK$16,Z17,IF(AB17=$AK$14,Z17*(Übersicht!$G$71/(Übersicht!$G$39+Übersicht!$G$71+Übersicht!$G$110)),0))</f>
        <v>0</v>
      </c>
      <c r="T17" s="273">
        <f>IF(AB17=$AK$16,AA17,IF(AB17=$AK$14,AA17*(Übersicht!$G$71/(Übersicht!$G$39+Übersicht!$G$71+Übersicht!$G$110)),0))</f>
        <v>0</v>
      </c>
      <c r="U17" s="273">
        <f>IF(AB17=$AK$17,Z17,IF(AB17=$AK$14,Z17*(Übersicht!$G$110/(Übersicht!$G$39+Übersicht!$G$71+Übersicht!$G$110)),0))</f>
        <v>0</v>
      </c>
      <c r="V17" s="273">
        <f>IF(AB17=$AK$17,AA17,IF(AB17=$AK$14,AA17*(Übersicht!$G$110/(Übersicht!$G$39+Übersicht!$G$71+Übersicht!$G$110)),0))</f>
        <v>0</v>
      </c>
      <c r="W17" s="274">
        <f>IF(AB17=$AK$18,Z17*-1+AA17,0)</f>
        <v>0</v>
      </c>
      <c r="X17" s="273">
        <f>IF(AB17=$AK$19,AA17-Z17,0)</f>
        <v>0</v>
      </c>
      <c r="Y17" s="273">
        <f t="shared" si="5"/>
        <v>0</v>
      </c>
      <c r="Z17" s="276"/>
      <c r="AA17" s="338"/>
      <c r="AB17" s="216" t="str">
        <f>AK18</f>
        <v>Privat</v>
      </c>
      <c r="AK17" s="4">
        <f>Übersicht!C82</f>
        <v>0</v>
      </c>
    </row>
    <row r="18" spans="1:37">
      <c r="A18" s="18" t="e">
        <f>IF(B18&gt;0,SUM(B$15:$B18),0)</f>
        <v>#DIV/0!</v>
      </c>
      <c r="B18" s="18" t="e">
        <f t="shared" si="8"/>
        <v>#DIV/0!</v>
      </c>
      <c r="C18" s="18" t="e">
        <f>IF(D18&gt;0,SUM(D$15:$D18),0)</f>
        <v>#DIV/0!</v>
      </c>
      <c r="D18" s="18" t="e">
        <f t="shared" si="9"/>
        <v>#DIV/0!</v>
      </c>
      <c r="E18" s="18" t="e">
        <f>IF(F18&gt;0,SUM(F$15:$F18),0)</f>
        <v>#DIV/0!</v>
      </c>
      <c r="F18" s="18" t="e">
        <f t="shared" si="10"/>
        <v>#DIV/0!</v>
      </c>
      <c r="G18" s="18">
        <f>IF(H18&gt;0,SUM($H$15:H18),0)</f>
        <v>0</v>
      </c>
      <c r="H18" s="18">
        <f t="shared" si="11"/>
        <v>0</v>
      </c>
      <c r="I18" s="18">
        <f>IF(J18&gt;0,SUM($J$15:J18),0)</f>
        <v>0</v>
      </c>
      <c r="J18" s="18">
        <f t="shared" si="12"/>
        <v>0</v>
      </c>
      <c r="K18" s="18">
        <f>IF(L18&gt;0,SUM($L$15:L18),0)</f>
        <v>0</v>
      </c>
      <c r="L18" s="18">
        <f t="shared" ref="L18:L19" si="13">IF(W18&lt;&gt;0,1,0)</f>
        <v>0</v>
      </c>
      <c r="M18" s="18"/>
      <c r="N18" s="18"/>
      <c r="O18" s="332"/>
      <c r="P18" s="258" t="s">
        <v>94</v>
      </c>
      <c r="Q18" s="273" t="e">
        <f>IF(AB18=$AK$15,Z18,IF(AB18=$AK$14,Z18*(Übersicht!$G$39/(Übersicht!$G$39+Übersicht!$G$71+Übersicht!$G$110)),0))</f>
        <v>#DIV/0!</v>
      </c>
      <c r="R18" s="273" t="e">
        <f>IF(AB18=$AK$15,AA18,IF(AB18=$AK$14,AA18*(Übersicht!$G$39/(Übersicht!$G$39+Übersicht!$G$71+Übersicht!$G$110)),0))</f>
        <v>#DIV/0!</v>
      </c>
      <c r="S18" s="273" t="e">
        <f>IF(AB18=$AK$16,Z18,IF(AB18=$AK$14,Z18*(Übersicht!$G$71/(Übersicht!$G$39+Übersicht!$G$71+Übersicht!$G$110)),0))</f>
        <v>#DIV/0!</v>
      </c>
      <c r="T18" s="273" t="e">
        <f>IF(AB18=$AK$16,AA18,IF(AB18=$AK$14,AA18*(Übersicht!$G$71/(Übersicht!$G$39+Übersicht!$G$71+Übersicht!$G$110)),0))</f>
        <v>#DIV/0!</v>
      </c>
      <c r="U18" s="273" t="e">
        <f>IF(AB18=$AK$17,Z18,IF(AB18=$AK$14,Z18*(Übersicht!$G$110/(Übersicht!$G$39+Übersicht!$G$71+Übersicht!$G$110)),0))</f>
        <v>#DIV/0!</v>
      </c>
      <c r="V18" s="273" t="e">
        <f>IF(AB18=$AK$17,AA18,IF(AB18=$AK$14,AA18*(Übersicht!$G$110/(Übersicht!$G$39+Übersicht!$G$71+Übersicht!$G$110)),0))</f>
        <v>#DIV/0!</v>
      </c>
      <c r="W18" s="274">
        <f>IF(AB18=$AK$18,Z18*-1+AA18,0)</f>
        <v>0</v>
      </c>
      <c r="X18" s="273">
        <f>IF(AB18=$AK$19,AA18-Z18,0)</f>
        <v>0</v>
      </c>
      <c r="Y18" s="273">
        <f t="shared" si="5"/>
        <v>0</v>
      </c>
      <c r="Z18" s="276" t="e">
        <f>IF((Produkte!F68+Produkte!K68+Produkte!P68)&gt;0,(Produkte!F68+Produkte!K68+Produkte!P68),0)</f>
        <v>#DIV/0!</v>
      </c>
      <c r="AA18" s="277" t="e">
        <f>IF((Produkte!L114)&lt;0,-1*(Produkte!L114),"")</f>
        <v>#DIV/0!</v>
      </c>
      <c r="AB18" s="216">
        <f>AK15</f>
        <v>0</v>
      </c>
      <c r="AK18" s="61" t="s">
        <v>11</v>
      </c>
    </row>
    <row r="19" spans="1:37">
      <c r="A19" s="18">
        <f>IF(B19&gt;0,SUM(B$15:$B19),0)</f>
        <v>0</v>
      </c>
      <c r="B19" s="18">
        <f t="shared" si="8"/>
        <v>0</v>
      </c>
      <c r="C19" s="18">
        <f>IF(D19&gt;0,SUM(D$15:$D19),0)</f>
        <v>0</v>
      </c>
      <c r="D19" s="18">
        <f t="shared" si="9"/>
        <v>0</v>
      </c>
      <c r="E19" s="18">
        <f>IF(F19&gt;0,SUM(F$15:$F19),0)</f>
        <v>0</v>
      </c>
      <c r="F19" s="18">
        <f t="shared" si="10"/>
        <v>0</v>
      </c>
      <c r="G19" s="18">
        <f>IF(H19&gt;0,SUM($H$15:H19),0)</f>
        <v>0</v>
      </c>
      <c r="H19" s="18">
        <f t="shared" si="11"/>
        <v>0</v>
      </c>
      <c r="I19" s="18">
        <f>IF(J19&gt;0,SUM($J$15:J19),0)</f>
        <v>0</v>
      </c>
      <c r="J19" s="18">
        <f t="shared" si="12"/>
        <v>0</v>
      </c>
      <c r="K19" s="18">
        <f>IF(L19&gt;0,SUM($L$15:L19),0)</f>
        <v>0</v>
      </c>
      <c r="L19" s="18">
        <f t="shared" si="13"/>
        <v>0</v>
      </c>
      <c r="M19" s="18"/>
      <c r="N19" s="18"/>
      <c r="O19" s="332"/>
      <c r="P19" s="260" t="s">
        <v>95</v>
      </c>
      <c r="Q19" s="273">
        <f>IF(AB19=$AK$15,Z19,IF(AB19=$AK$14,Z19*(Übersicht!$G$39/(Übersicht!$G$39+Übersicht!$G$71+Übersicht!$G$110)),0))</f>
        <v>0</v>
      </c>
      <c r="R19" s="273">
        <f>IF(AB19=$AK$15,AA19,IF(AB19=$AK$14,AA19*(Übersicht!$G$39/(Übersicht!$G$39+Übersicht!$G$71+Übersicht!$G$110)),0))</f>
        <v>0</v>
      </c>
      <c r="S19" s="273">
        <f>IF(AB19=$AK$16,Z19,IF(AB19=$AK$14,Z19*(Übersicht!$G$71/(Übersicht!$G$39+Übersicht!$G$71+Übersicht!$G$110)),0))</f>
        <v>0</v>
      </c>
      <c r="T19" s="273">
        <f>IF(AB19=$AK$16,AA19,IF(AB19=$AK$14,AA19*(Übersicht!$G$71/(Übersicht!$G$39+Übersicht!$G$71+Übersicht!$G$110)),0))</f>
        <v>0</v>
      </c>
      <c r="U19" s="273">
        <f>IF(AB19=$AK$17,Z19,IF(AB19=$AK$14,Z19*(Übersicht!$G$110/(Übersicht!$G$39+Übersicht!$G$71+Übersicht!$G$110)),0))</f>
        <v>0</v>
      </c>
      <c r="V19" s="273">
        <f>IF(AB19=$AK$17,AA19,IF(AB19=$AK$14,AA19*(Übersicht!$G$110/(Übersicht!$G$39+Übersicht!$G$71+Übersicht!$G$110)),0))</f>
        <v>0</v>
      </c>
      <c r="W19" s="274">
        <f>IF(AB19=$AK$18,Z19*-1+AA19,0)</f>
        <v>0</v>
      </c>
      <c r="X19" s="273">
        <f>IF(AB19=$AK$19,AA19-Z19,0)</f>
        <v>0</v>
      </c>
      <c r="Y19" s="273">
        <f t="shared" si="5"/>
        <v>0</v>
      </c>
      <c r="Z19" s="276"/>
      <c r="AA19" s="277">
        <f>Produkte!M17</f>
        <v>0</v>
      </c>
      <c r="AB19" s="216">
        <f>AK15</f>
        <v>0</v>
      </c>
      <c r="AK19" s="4" t="str">
        <f>CONCATENATE("Fonds"," ",Übersicht!$C$11)</f>
        <v xml:space="preserve">Fonds </v>
      </c>
    </row>
    <row r="20" spans="1:37">
      <c r="A20" s="18">
        <f>IF(B20&gt;0,SUM(B$15:$B20),0)</f>
        <v>0</v>
      </c>
      <c r="B20" s="18">
        <f t="shared" si="3"/>
        <v>0</v>
      </c>
      <c r="C20" s="18">
        <f>IF(D20&gt;0,SUM(D$15:$D20),0)</f>
        <v>0</v>
      </c>
      <c r="D20" s="18">
        <f t="shared" si="4"/>
        <v>0</v>
      </c>
      <c r="E20" s="18">
        <f>IF(F20&gt;0,SUM(F$15:$F20),0)</f>
        <v>0</v>
      </c>
      <c r="F20" s="18">
        <f t="shared" ref="F20:F112" si="14">IF(U20&lt;&gt;0,1,IF(V20&lt;&gt;0,1,0))</f>
        <v>0</v>
      </c>
      <c r="G20" s="18">
        <f>IF(H20&gt;0,SUM($H$15:H20),0)</f>
        <v>0</v>
      </c>
      <c r="H20" s="18">
        <f t="shared" ref="H20" si="15">IF(X20&lt;&gt;0,1,0)</f>
        <v>0</v>
      </c>
      <c r="I20" s="18">
        <f>IF(J20&gt;0,SUM($J$15:J20),0)</f>
        <v>0</v>
      </c>
      <c r="J20" s="18">
        <f t="shared" ref="J20:J111" si="16">IF(Y20&lt;&gt;0,1,0)</f>
        <v>0</v>
      </c>
      <c r="K20" s="18">
        <f>IF(L20&gt;0,SUM($L$15:L20),0)</f>
        <v>4</v>
      </c>
      <c r="L20" s="18">
        <v>1</v>
      </c>
      <c r="M20" s="18"/>
      <c r="N20" s="18"/>
      <c r="O20" s="332"/>
      <c r="P20" s="258" t="s">
        <v>85</v>
      </c>
      <c r="Q20" s="273">
        <f>IF(AB20=$AK$15,Z20,IF(AB20=$AK$14,Z20*(Übersicht!$G$39/(Übersicht!$G$39+Übersicht!$G$71+Übersicht!$G$110)),0))</f>
        <v>0</v>
      </c>
      <c r="R20" s="273">
        <f>IF(AB20=$AK$15,AA20,IF(AB20=$AK$14,AA20*(Übersicht!$G$39/(Übersicht!$G$39+Übersicht!$G$71+Übersicht!$G$110)),0))</f>
        <v>0</v>
      </c>
      <c r="S20" s="273">
        <f>IF(AB20=$AK$16,Z20,IF(AB20=$AK$14,Z20*(Übersicht!$G$71/(Übersicht!$G$39+Übersicht!$G$71+Übersicht!$G$110)),0))</f>
        <v>0</v>
      </c>
      <c r="T20" s="273">
        <f>IF(AB20=$AK$16,AA20,IF(AB20=$AK$14,AA20*(Übersicht!$G$71/(Übersicht!$G$39+Übersicht!$G$71+Übersicht!$G$110)),0))</f>
        <v>0</v>
      </c>
      <c r="U20" s="273">
        <f>IF(AB20=$AK$17,Z20,IF(AB20=$AK$14,Z20*(Übersicht!$G$110/(Übersicht!$G$39+Übersicht!$G$71+Übersicht!$G$110)),0))</f>
        <v>0</v>
      </c>
      <c r="V20" s="273">
        <f>IF(AB20=$AK$17,AA20,IF(AB20=$AK$14,AA20*(Übersicht!$G$110/(Übersicht!$G$39+Übersicht!$G$71+Übersicht!$G$110)),0))</f>
        <v>0</v>
      </c>
      <c r="W20" s="274">
        <f t="shared" ref="W20:W26" si="17">IF(AB20=$AK$18,Z20*-1+AA20,0)</f>
        <v>0</v>
      </c>
      <c r="X20" s="273">
        <f t="shared" ref="X20:X26" si="18">IF(AB20=$AK$19,AA20-Z20,0)</f>
        <v>0</v>
      </c>
      <c r="Y20" s="273">
        <f t="shared" si="5"/>
        <v>0</v>
      </c>
      <c r="Z20" s="276"/>
      <c r="AA20" s="338"/>
      <c r="AB20" s="216" t="s">
        <v>11</v>
      </c>
      <c r="AI20" s="4" t="s">
        <v>49</v>
      </c>
      <c r="AK20" s="88" t="s">
        <v>169</v>
      </c>
    </row>
    <row r="21" spans="1:37">
      <c r="A21" s="18">
        <f>IF(B21&gt;0,SUM(B$15:$B21),0)</f>
        <v>0</v>
      </c>
      <c r="B21" s="18">
        <f t="shared" ref="B21" si="19">IF(Q21&lt;&gt;0,1,IF(R21&lt;&gt;0,1,0))</f>
        <v>0</v>
      </c>
      <c r="C21" s="18">
        <f>IF(D21&gt;0,SUM(D$15:$D21),0)</f>
        <v>0</v>
      </c>
      <c r="D21" s="18">
        <f t="shared" ref="D21" si="20">IF(S21&lt;&gt;0,1,IF(T21&lt;&gt;0,1,0))</f>
        <v>0</v>
      </c>
      <c r="E21" s="18">
        <f>IF(F21&gt;0,SUM(F$15:$F21),0)</f>
        <v>0</v>
      </c>
      <c r="F21" s="18">
        <f t="shared" ref="F21" si="21">IF(U21&lt;&gt;0,1,IF(V21&lt;&gt;0,1,0))</f>
        <v>0</v>
      </c>
      <c r="G21" s="18">
        <f>IF(H21&gt;0,SUM($H$15:H21),0)</f>
        <v>0</v>
      </c>
      <c r="H21" s="18">
        <f t="shared" ref="H21" si="22">IF(X21&lt;&gt;0,1,0)</f>
        <v>0</v>
      </c>
      <c r="I21" s="18">
        <f>IF(J21&gt;0,SUM($J$15:J21),0)</f>
        <v>0</v>
      </c>
      <c r="J21" s="18">
        <f t="shared" ref="J21" si="23">IF(Y21&lt;&gt;0,1,0)</f>
        <v>0</v>
      </c>
      <c r="K21" s="18">
        <f>IF(L21&gt;0,SUM($L$15:L21),0)</f>
        <v>5</v>
      </c>
      <c r="L21" s="18">
        <v>1</v>
      </c>
      <c r="M21" s="18"/>
      <c r="N21" s="18"/>
      <c r="O21" s="332"/>
      <c r="P21" s="259" t="s">
        <v>163</v>
      </c>
      <c r="Q21" s="273">
        <f>IF(AB21=$AK$15,Z21,IF(AB21=$AK$14,Z21*(Übersicht!$G$39/(Übersicht!$G$39+Übersicht!$G$71+Übersicht!$G$110)),0))</f>
        <v>0</v>
      </c>
      <c r="R21" s="273">
        <f>IF(AB21=$AK$15,AA21,IF(AB21=$AK$14,AA21*(Übersicht!$G$39/(Übersicht!$G$39+Übersicht!$G$71+Übersicht!$G$110)),0))</f>
        <v>0</v>
      </c>
      <c r="S21" s="273">
        <f>IF(AB21=$AK$16,Z21,IF(AB21=$AK$14,Z21*(Übersicht!$G$71/(Übersicht!$G$39+Übersicht!$G$71+Übersicht!$G$110)),0))</f>
        <v>0</v>
      </c>
      <c r="T21" s="273">
        <f>IF(AB21=$AK$16,AA21,IF(AB21=$AK$14,AA21*(Übersicht!$G$71/(Übersicht!$G$39+Übersicht!$G$71+Übersicht!$G$110)),0))</f>
        <v>0</v>
      </c>
      <c r="U21" s="273">
        <f>IF(AB21=$AK$17,Z21,IF(AB21=$AK$14,Z21*(Übersicht!$G$110/(Übersicht!$G$39+Übersicht!$G$71+Übersicht!$G$110)),0))</f>
        <v>0</v>
      </c>
      <c r="V21" s="273">
        <f>IF(AB21=$AK$17,AA21,IF(AB21=$AK$14,AA21*(Übersicht!$G$110/(Übersicht!$G$39+Übersicht!$G$71+Übersicht!$G$110)),0))</f>
        <v>0</v>
      </c>
      <c r="W21" s="274">
        <f>IF(AB21=$AK$18,Z21*-1+AA21,0)</f>
        <v>0</v>
      </c>
      <c r="X21" s="273">
        <f>IF(AB21=$AK$19,AA21-Z21,0)</f>
        <v>0</v>
      </c>
      <c r="Y21" s="273">
        <f>IF(AB21=$AK$20,AA21-Z21,0)</f>
        <v>0</v>
      </c>
      <c r="Z21" s="276"/>
      <c r="AA21" s="338"/>
      <c r="AB21" s="216" t="s">
        <v>11</v>
      </c>
      <c r="AI21" s="4" t="s">
        <v>50</v>
      </c>
    </row>
    <row r="22" spans="1:37">
      <c r="A22" s="18">
        <f>IF(B22&gt;0,SUM(B$15:$B22),0)</f>
        <v>0</v>
      </c>
      <c r="B22" s="18">
        <f t="shared" si="3"/>
        <v>0</v>
      </c>
      <c r="C22" s="18">
        <f>IF(D22&gt;0,SUM(D$15:$D22),0)</f>
        <v>0</v>
      </c>
      <c r="D22" s="18">
        <f t="shared" si="4"/>
        <v>0</v>
      </c>
      <c r="E22" s="18">
        <f>IF(F22&gt;0,SUM(F$15:$F22),0)</f>
        <v>0</v>
      </c>
      <c r="F22" s="18">
        <f t="shared" si="14"/>
        <v>0</v>
      </c>
      <c r="G22" s="18">
        <f>IF(H22&gt;0,SUM($H$15:H22),0)</f>
        <v>0</v>
      </c>
      <c r="H22" s="18">
        <f t="shared" ref="H22:H23" si="24">IF(X22&lt;&gt;0,1,0)</f>
        <v>0</v>
      </c>
      <c r="I22" s="18">
        <f>IF(J22&gt;0,SUM($J$15:J22),0)</f>
        <v>0</v>
      </c>
      <c r="J22" s="18">
        <f t="shared" ref="J22:J23" si="25">IF(Y22&lt;&gt;0,1,0)</f>
        <v>0</v>
      </c>
      <c r="K22" s="18">
        <f>IF(L22&gt;0,SUM($L$15:L22),0)</f>
        <v>6</v>
      </c>
      <c r="L22" s="18">
        <v>1</v>
      </c>
      <c r="M22" s="18"/>
      <c r="N22" s="18"/>
      <c r="O22" s="332"/>
      <c r="P22" s="258" t="s">
        <v>86</v>
      </c>
      <c r="Q22" s="273">
        <f>IF(AB22=$AK$15,Z22,IF(AB22=$AK$14,Z22*(Übersicht!$G$39/(Übersicht!$G$39+Übersicht!$G$71+Übersicht!$G$110)),0))</f>
        <v>0</v>
      </c>
      <c r="R22" s="273">
        <f>IF(AB22=$AK$15,AA22,IF(AB22=$AK$14,AA22*(Übersicht!$G$39/(Übersicht!$G$39+Übersicht!$G$71+Übersicht!$G$110)),0))</f>
        <v>0</v>
      </c>
      <c r="S22" s="273">
        <f>IF(AB22=$AK$16,Z22,IF(AB22=$AK$14,Z22*(Übersicht!$G$71/(Übersicht!$G$39+Übersicht!$G$71+Übersicht!$G$110)),0))</f>
        <v>0</v>
      </c>
      <c r="T22" s="273">
        <f>IF(AB22=$AK$16,AA22,IF(AB22=$AK$14,AA22*(Übersicht!$G$71/(Übersicht!$G$39+Übersicht!$G$71+Übersicht!$G$110)),0))</f>
        <v>0</v>
      </c>
      <c r="U22" s="273">
        <f>IF(AB22=$AK$17,Z22,IF(AB22=$AK$14,Z22*(Übersicht!$G$110/(Übersicht!$G$39+Übersicht!$G$71+Übersicht!$G$110)),0))</f>
        <v>0</v>
      </c>
      <c r="V22" s="273">
        <f>IF(AB22=$AK$17,AA22,IF(AB22=$AK$14,AA22*(Übersicht!$G$110/(Übersicht!$G$39+Übersicht!$G$71+Übersicht!$G$110)),0))</f>
        <v>0</v>
      </c>
      <c r="W22" s="274">
        <f t="shared" si="17"/>
        <v>0</v>
      </c>
      <c r="X22" s="273">
        <f t="shared" si="18"/>
        <v>0</v>
      </c>
      <c r="Y22" s="273">
        <f t="shared" ref="Y22:Y26" si="26">IF(AB22=$AK$20,AA22-Z22,0)</f>
        <v>0</v>
      </c>
      <c r="Z22" s="276"/>
      <c r="AA22" s="338"/>
      <c r="AB22" s="216" t="s">
        <v>11</v>
      </c>
    </row>
    <row r="23" spans="1:37">
      <c r="A23" s="18">
        <f>IF(B23&gt;0,SUM(B$15:$B23),0)</f>
        <v>0</v>
      </c>
      <c r="B23" s="18">
        <f t="shared" ref="B23" si="27">IF(Q23&lt;&gt;0,1,IF(R23&lt;&gt;0,1,0))</f>
        <v>0</v>
      </c>
      <c r="C23" s="18">
        <f>IF(D23&gt;0,SUM(D$15:$D23),0)</f>
        <v>0</v>
      </c>
      <c r="D23" s="18">
        <f t="shared" ref="D23" si="28">IF(S23&lt;&gt;0,1,IF(T23&lt;&gt;0,1,0))</f>
        <v>0</v>
      </c>
      <c r="E23" s="18">
        <f>IF(F23&gt;0,SUM(F$15:$F23),0)</f>
        <v>0</v>
      </c>
      <c r="F23" s="18">
        <f t="shared" ref="F23" si="29">IF(U23&lt;&gt;0,1,IF(V23&lt;&gt;0,1,0))</f>
        <v>0</v>
      </c>
      <c r="G23" s="18">
        <f>IF(H23&gt;0,SUM($H$15:H23),0)</f>
        <v>0</v>
      </c>
      <c r="H23" s="18">
        <f t="shared" si="24"/>
        <v>0</v>
      </c>
      <c r="I23" s="18">
        <f>IF(J23&gt;0,SUM($J$15:J23),0)</f>
        <v>0</v>
      </c>
      <c r="J23" s="18">
        <f t="shared" si="25"/>
        <v>0</v>
      </c>
      <c r="K23" s="18">
        <f>IF(L23&gt;0,SUM($L$15:L23),0)</f>
        <v>7</v>
      </c>
      <c r="L23" s="18">
        <v>1</v>
      </c>
      <c r="M23" s="18"/>
      <c r="N23" s="18"/>
      <c r="O23" s="332"/>
      <c r="P23" s="259" t="s">
        <v>165</v>
      </c>
      <c r="Q23" s="273">
        <f>IF(AB23=$AK$15,Z23,IF(AB23=$AK$14,Z23*(Übersicht!$G$39/(Übersicht!$G$39+Übersicht!$G$71+Übersicht!$G$110)),0))</f>
        <v>0</v>
      </c>
      <c r="R23" s="273">
        <f>IF(AB23=$AK$15,AA23,IF(AB23=$AK$14,AA23*(Übersicht!$G$39/(Übersicht!$G$39+Übersicht!$G$71+Übersicht!$G$110)),0))</f>
        <v>0</v>
      </c>
      <c r="S23" s="273">
        <f>IF(AB23=$AK$16,Z23,IF(AB23=$AK$14,Z23*(Übersicht!$G$71/(Übersicht!$G$39+Übersicht!$G$71+Übersicht!$G$110)),0))</f>
        <v>0</v>
      </c>
      <c r="T23" s="273">
        <f>IF(AB23=$AK$16,AA23,IF(AB23=$AK$14,AA23*(Übersicht!$G$71/(Übersicht!$G$39+Übersicht!$G$71+Übersicht!$G$110)),0))</f>
        <v>0</v>
      </c>
      <c r="U23" s="273">
        <f>IF(AB23=$AK$17,Z23,IF(AB23=$AK$14,Z23*(Übersicht!$G$110/(Übersicht!$G$39+Übersicht!$G$71+Übersicht!$G$110)),0))</f>
        <v>0</v>
      </c>
      <c r="V23" s="273">
        <f>IF(AB23=$AK$17,AA23,IF(AB23=$AK$14,AA23*(Übersicht!$G$110/(Übersicht!$G$39+Übersicht!$G$71+Übersicht!$G$110)),0))</f>
        <v>0</v>
      </c>
      <c r="W23" s="274">
        <f>IF(AB23=$AK$18,Z23*-1+AA23,0)</f>
        <v>0</v>
      </c>
      <c r="X23" s="273">
        <f>IF(AB23=$AK$19,AA23-Z23,0)</f>
        <v>0</v>
      </c>
      <c r="Y23" s="273">
        <f>IF(AB23=$AK$20,AA23-Z23,0)</f>
        <v>0</v>
      </c>
      <c r="Z23" s="276"/>
      <c r="AA23" s="338"/>
      <c r="AB23" s="216" t="s">
        <v>11</v>
      </c>
    </row>
    <row r="24" spans="1:37">
      <c r="A24" s="18">
        <f>IF(B24&gt;0,SUM(B$15:$B24),0)</f>
        <v>0</v>
      </c>
      <c r="B24" s="18">
        <f t="shared" si="3"/>
        <v>0</v>
      </c>
      <c r="C24" s="18">
        <f>IF(D24&gt;0,SUM(D$15:$D24),0)</f>
        <v>0</v>
      </c>
      <c r="D24" s="18">
        <f t="shared" si="4"/>
        <v>0</v>
      </c>
      <c r="E24" s="18">
        <f>IF(F24&gt;0,SUM(F$15:$F24),0)</f>
        <v>0</v>
      </c>
      <c r="F24" s="18">
        <f t="shared" si="14"/>
        <v>0</v>
      </c>
      <c r="G24" s="18">
        <f>IF(H24&gt;0,SUM($H$15:H24),0)</f>
        <v>0</v>
      </c>
      <c r="H24" s="18">
        <f>IF(X24&lt;&gt;0,1,0)</f>
        <v>0</v>
      </c>
      <c r="I24" s="18">
        <f>IF(J24&gt;0,SUM($J$15:J24),0)</f>
        <v>0</v>
      </c>
      <c r="J24" s="18">
        <f t="shared" si="16"/>
        <v>0</v>
      </c>
      <c r="K24" s="18">
        <f>IF(L24&gt;0,SUM($L$15:L24),0)</f>
        <v>0</v>
      </c>
      <c r="L24" s="18">
        <f t="shared" ref="L24:L55" si="30">IF(W24&lt;&gt;0,1,0)</f>
        <v>0</v>
      </c>
      <c r="M24" s="18"/>
      <c r="N24" s="18"/>
      <c r="O24" s="332"/>
      <c r="P24" s="259" t="s">
        <v>73</v>
      </c>
      <c r="Q24" s="273">
        <f>IF(AB24=$AK$15,Z24,IF(AB24=$AK$14,Z24*(Übersicht!$G$39/(Übersicht!$G$39+Übersicht!$G$71+Übersicht!$G$110)),0))</f>
        <v>0</v>
      </c>
      <c r="R24" s="273">
        <f>IF(AB24=$AK$15,AA24,IF(AB24=$AK$14,AA24*(Übersicht!$G$39/(Übersicht!$G$39+Übersicht!$G$71+Übersicht!$G$110)),0))</f>
        <v>0</v>
      </c>
      <c r="S24" s="273">
        <f>IF(AB24=$AK$16,Z24,IF(AB24=$AK$14,Z24*(Übersicht!$G$71/(Übersicht!$G$39+Übersicht!$G$71+Übersicht!$G$110)),0))</f>
        <v>0</v>
      </c>
      <c r="T24" s="273">
        <f>IF(AB24=$AK$16,AA24,IF(AB24=$AK$14,AA24*(Übersicht!$G$71/(Übersicht!$G$39+Übersicht!$G$71+Übersicht!$G$110)),0))</f>
        <v>0</v>
      </c>
      <c r="U24" s="273">
        <f>IF(AB24=$AK$17,Z24,IF(AB24=$AK$14,Z24*(Übersicht!$G$110/(Übersicht!$G$39+Übersicht!$G$71+Übersicht!$G$110)),0))</f>
        <v>0</v>
      </c>
      <c r="V24" s="273">
        <f>IF(AB24=$AK$17,AA24,IF(AB24=$AK$14,AA24*(Übersicht!$G$110/(Übersicht!$G$39+Übersicht!$G$71+Übersicht!$G$110)),0))</f>
        <v>0</v>
      </c>
      <c r="W24" s="274">
        <f t="shared" si="17"/>
        <v>0</v>
      </c>
      <c r="X24" s="273">
        <f t="shared" si="18"/>
        <v>0</v>
      </c>
      <c r="Y24" s="273">
        <f t="shared" si="26"/>
        <v>0</v>
      </c>
      <c r="Z24" s="276"/>
      <c r="AA24" s="338"/>
      <c r="AB24" s="350"/>
      <c r="AI24" s="61" t="s">
        <v>87</v>
      </c>
    </row>
    <row r="25" spans="1:37">
      <c r="A25" s="18">
        <f>IF(B25&gt;0,SUM(B$15:$B25),0)</f>
        <v>0</v>
      </c>
      <c r="B25" s="18">
        <f t="shared" si="3"/>
        <v>0</v>
      </c>
      <c r="C25" s="18">
        <f>IF(D25&gt;0,SUM(D$15:$D25),0)</f>
        <v>0</v>
      </c>
      <c r="D25" s="18">
        <f t="shared" si="4"/>
        <v>0</v>
      </c>
      <c r="E25" s="18">
        <f>IF(F25&gt;0,SUM(F$15:$F25),0)</f>
        <v>0</v>
      </c>
      <c r="F25" s="18">
        <f t="shared" si="14"/>
        <v>0</v>
      </c>
      <c r="G25" s="18"/>
      <c r="H25" s="18"/>
      <c r="I25" s="18">
        <f>IF(J25&gt;0,SUM($J$15:J25),0)</f>
        <v>0</v>
      </c>
      <c r="J25" s="18">
        <f t="shared" si="16"/>
        <v>0</v>
      </c>
      <c r="K25" s="18"/>
      <c r="L25" s="18"/>
      <c r="M25" s="18"/>
      <c r="N25" s="18"/>
      <c r="O25" s="332"/>
      <c r="P25" s="259" t="s">
        <v>74</v>
      </c>
      <c r="Q25" s="273">
        <f>IF(AB25=$AK$15,Z25,IF(AB25=$AK$14,Z25*(Übersicht!$G$39/(Übersicht!$G$39+Übersicht!$G$71+Übersicht!$G$110)),0))</f>
        <v>0</v>
      </c>
      <c r="R25" s="273">
        <f>IF(AB25=$AK$15,AA25,IF(AB25=$AK$14,AA25*(Übersicht!$G$39/(Übersicht!$G$39+Übersicht!$G$71+Übersicht!$G$110)),0))</f>
        <v>0</v>
      </c>
      <c r="S25" s="273">
        <f>IF(AB25=$AK$16,Z25,IF(AB25=$AK$14,Z25*(Übersicht!$G$71/(Übersicht!$G$39+Übersicht!$G$71+Übersicht!$G$110)),0))</f>
        <v>0</v>
      </c>
      <c r="T25" s="273">
        <f>IF(AB25=$AK$16,AA25,IF(AB25=$AK$14,AA25*(Übersicht!$G$71/(Übersicht!$G$39+Übersicht!$G$71+Übersicht!$G$110)),0))</f>
        <v>0</v>
      </c>
      <c r="U25" s="273">
        <f>IF(AB25=$AK$17,Z25,IF(AB25=$AK$14,Z25*(Übersicht!$G$110/(Übersicht!$G$39+Übersicht!$G$71+Übersicht!$G$110)),0))</f>
        <v>0</v>
      </c>
      <c r="V25" s="273">
        <f>IF(AB25=$AK$17,AA25,IF(AB25=$AK$14,AA25*(Übersicht!$G$110/(Übersicht!$G$39+Übersicht!$G$71+Übersicht!$G$110)),0))</f>
        <v>0</v>
      </c>
      <c r="W25" s="274">
        <f t="shared" si="17"/>
        <v>0</v>
      </c>
      <c r="X25" s="273">
        <f t="shared" si="18"/>
        <v>0</v>
      </c>
      <c r="Y25" s="273">
        <f t="shared" si="26"/>
        <v>0</v>
      </c>
      <c r="Z25" s="276"/>
      <c r="AA25" s="338"/>
      <c r="AB25" s="350"/>
      <c r="AI25" s="61" t="s">
        <v>88</v>
      </c>
    </row>
    <row r="26" spans="1:37">
      <c r="A26" s="18">
        <f>IF(B26&gt;0,SUM(B$15:$B26),0)</f>
        <v>0</v>
      </c>
      <c r="B26" s="18">
        <f t="shared" si="3"/>
        <v>0</v>
      </c>
      <c r="C26" s="18">
        <f>IF(D26&gt;0,SUM(D$15:$D26),0)</f>
        <v>0</v>
      </c>
      <c r="D26" s="18">
        <f t="shared" si="4"/>
        <v>0</v>
      </c>
      <c r="E26" s="18">
        <f>IF(F26&gt;0,SUM(F$15:$F26),0)</f>
        <v>0</v>
      </c>
      <c r="F26" s="18">
        <f t="shared" si="14"/>
        <v>0</v>
      </c>
      <c r="G26" s="18">
        <f>IF(H26&gt;0,SUM($H$15:H26),0)</f>
        <v>0</v>
      </c>
      <c r="H26" s="18">
        <f>IF(X26&lt;&gt;0,1,0)</f>
        <v>0</v>
      </c>
      <c r="I26" s="18">
        <f>IF(J26&gt;0,SUM($J$15:J26),0)</f>
        <v>0</v>
      </c>
      <c r="J26" s="18">
        <f>IF(Y26&lt;&gt;0,1,0)</f>
        <v>0</v>
      </c>
      <c r="K26" s="18">
        <f>IF(L26&gt;0,SUM($L$15:L26),0)</f>
        <v>0</v>
      </c>
      <c r="L26" s="18">
        <f>IF(W26&lt;&gt;0,1,0)</f>
        <v>0</v>
      </c>
      <c r="M26" s="18"/>
      <c r="N26" s="18"/>
      <c r="O26" s="332"/>
      <c r="P26" s="258" t="s">
        <v>36</v>
      </c>
      <c r="Q26" s="273">
        <f>IF(AB26=$AK$15,Z26,IF(AB26=$AK$14,Z26*(Übersicht!$G$39/(Übersicht!$G$39+Übersicht!$G$71+Übersicht!$G$110)),0))</f>
        <v>0</v>
      </c>
      <c r="R26" s="273">
        <f>IF(AB26=$AK$15,AA26,IF(AB26=$AK$14,AA26*(Übersicht!$G$39/(Übersicht!$G$39+Übersicht!$G$71+Übersicht!$G$110)),0))</f>
        <v>0</v>
      </c>
      <c r="S26" s="273">
        <f>IF(AB26=$AK$16,Z26,IF(AB26=$AK$14,Z26*(Übersicht!$G$71/(Übersicht!$G$39+Übersicht!$G$71+Übersicht!$G$110)),0))</f>
        <v>0</v>
      </c>
      <c r="T26" s="273">
        <f>IF(AB26=$AK$16,AA26,IF(AB26=$AK$14,AA26*(Übersicht!$G$71/(Übersicht!$G$39+Übersicht!$G$71+Übersicht!$G$110)),0))</f>
        <v>0</v>
      </c>
      <c r="U26" s="273">
        <f>IF(AB26=$AK$17,Z26,IF(AB26=$AK$14,Z26*(Übersicht!$G$110/(Übersicht!$G$39+Übersicht!$G$71+Übersicht!$G$110)),0))</f>
        <v>0</v>
      </c>
      <c r="V26" s="273">
        <f>IF(AB26=$AK$17,AA26,IF(AB26=$AK$14,AA26*(Übersicht!$G$110/(Übersicht!$G$39+Übersicht!$G$71+Übersicht!$G$110)),0))</f>
        <v>0</v>
      </c>
      <c r="W26" s="274">
        <f t="shared" si="17"/>
        <v>0</v>
      </c>
      <c r="X26" s="273">
        <f t="shared" si="18"/>
        <v>0</v>
      </c>
      <c r="Y26" s="273">
        <f t="shared" si="26"/>
        <v>0</v>
      </c>
      <c r="Z26" s="276"/>
      <c r="AA26" s="338"/>
      <c r="AB26" s="350"/>
      <c r="AI26" s="61" t="s">
        <v>89</v>
      </c>
      <c r="AK26" s="4" t="s">
        <v>45</v>
      </c>
    </row>
    <row r="27" spans="1:37">
      <c r="A27" s="18">
        <f>IF(B27&gt;0,SUM(B$15:$B27),0)</f>
        <v>0</v>
      </c>
      <c r="B27" s="18">
        <f t="shared" si="3"/>
        <v>0</v>
      </c>
      <c r="C27" s="18">
        <f>IF(D27&gt;0,SUM(D$15:$D27),0)</f>
        <v>0</v>
      </c>
      <c r="D27" s="18">
        <f t="shared" si="4"/>
        <v>0</v>
      </c>
      <c r="E27" s="18">
        <f>IF(F27&gt;0,SUM(F$15:$F27),0)</f>
        <v>0</v>
      </c>
      <c r="F27" s="18">
        <f t="shared" si="14"/>
        <v>0</v>
      </c>
      <c r="G27" s="18">
        <f>IF(H27&gt;0,SUM($H$15:H27),0)</f>
        <v>0</v>
      </c>
      <c r="H27" s="18">
        <f t="shared" ref="H27:H55" si="31">IF(X27&lt;&gt;0,1,0)</f>
        <v>0</v>
      </c>
      <c r="I27" s="18">
        <f>IF(J27&gt;0,SUM($J$15:J27),0)</f>
        <v>0</v>
      </c>
      <c r="J27" s="18">
        <f t="shared" si="16"/>
        <v>0</v>
      </c>
      <c r="K27" s="18">
        <f>IF(L27&gt;0,SUM($L$15:L27),0)</f>
        <v>0</v>
      </c>
      <c r="L27" s="18">
        <f t="shared" si="30"/>
        <v>0</v>
      </c>
      <c r="M27" s="18"/>
      <c r="N27" s="18"/>
      <c r="O27" s="332"/>
      <c r="P27" s="334"/>
      <c r="Q27" s="273">
        <f>IF(AB27=$AK$15,Z27,IF(AB27=$AK$14,Z27*(Übersicht!$G$39/(Übersicht!$G$39+Übersicht!$G$71+Übersicht!$G$110)),0))</f>
        <v>0</v>
      </c>
      <c r="R27" s="273">
        <f>IF(AB27=$AK$15,AA27,IF(AB27=$AK$14,AA27*(Übersicht!$G$39/(Übersicht!$G$39+Übersicht!$G$71+Übersicht!$G$110)),0))</f>
        <v>0</v>
      </c>
      <c r="S27" s="273">
        <f>IF(AB27=$AK$16,Z27,IF(AB27=$AK$14,Z27*(Übersicht!$G$71/(Übersicht!$G$39+Übersicht!$G$71+Übersicht!$G$110)),0))</f>
        <v>0</v>
      </c>
      <c r="T27" s="273">
        <f>IF(AB27=$AK$16,AA27,IF(AB27=$AK$14,AA27*(Übersicht!$G$71/(Übersicht!$G$39+Übersicht!$G$71+Übersicht!$G$110)),0))</f>
        <v>0</v>
      </c>
      <c r="U27" s="273">
        <f>IF(AB27=$AK$17,Z27,IF(AB27=$AK$14,Z27*(Übersicht!$G$110/(Übersicht!$G$39+Übersicht!$G$71+Übersicht!$G$110)),0))</f>
        <v>0</v>
      </c>
      <c r="V27" s="273">
        <f>IF(AB27=$AK$17,AA27,IF(AB27=$AK$14,AA27*(Übersicht!$G$110/(Übersicht!$G$39+Übersicht!$G$71+Übersicht!$G$110)),0))</f>
        <v>0</v>
      </c>
      <c r="W27" s="274">
        <f t="shared" ref="W27:W55" si="32">IF(AB27=$AK$18,Z27*-1+AA27,0)</f>
        <v>0</v>
      </c>
      <c r="X27" s="273">
        <f t="shared" ref="X27:X55" si="33">IF(AB27=$AK$19,AA27-Z27,0)</f>
        <v>0</v>
      </c>
      <c r="Y27" s="273">
        <f t="shared" ref="Y27:Y55" si="34">IF(AB27=$AK$20,AA27-Z27,0)</f>
        <v>0</v>
      </c>
      <c r="Z27" s="335"/>
      <c r="AA27" s="338"/>
      <c r="AB27" s="350"/>
      <c r="AI27" s="61" t="s">
        <v>90</v>
      </c>
      <c r="AK27" s="4" t="s">
        <v>44</v>
      </c>
    </row>
    <row r="28" spans="1:37">
      <c r="A28" s="18">
        <f>IF(B28&gt;0,SUM(B$15:$B28),0)</f>
        <v>0</v>
      </c>
      <c r="B28" s="18">
        <f t="shared" si="3"/>
        <v>0</v>
      </c>
      <c r="C28" s="18">
        <f>IF(D28&gt;0,SUM(D$15:$D28),0)</f>
        <v>0</v>
      </c>
      <c r="D28" s="18">
        <f t="shared" si="4"/>
        <v>0</v>
      </c>
      <c r="E28" s="18">
        <f>IF(F28&gt;0,SUM(F$15:$F28),0)</f>
        <v>0</v>
      </c>
      <c r="F28" s="18">
        <f t="shared" si="14"/>
        <v>0</v>
      </c>
      <c r="G28" s="18">
        <f>IF(H28&gt;0,SUM($H$15:H28),0)</f>
        <v>0</v>
      </c>
      <c r="H28" s="18">
        <f t="shared" si="31"/>
        <v>0</v>
      </c>
      <c r="I28" s="18">
        <f>IF(J28&gt;0,SUM($J$15:J28),0)</f>
        <v>0</v>
      </c>
      <c r="J28" s="18">
        <f t="shared" si="16"/>
        <v>0</v>
      </c>
      <c r="K28" s="18">
        <f>IF(L28&gt;0,SUM($L$15:L28),0)</f>
        <v>0</v>
      </c>
      <c r="L28" s="18">
        <f t="shared" si="30"/>
        <v>0</v>
      </c>
      <c r="M28" s="18"/>
      <c r="N28" s="18"/>
      <c r="O28" s="332"/>
      <c r="P28" s="334"/>
      <c r="Q28" s="273">
        <f>IF(AB28=$AK$15,Z28,IF(AB28=$AK$14,Z28*(Übersicht!$G$39/(Übersicht!$G$39+Übersicht!$G$71+Übersicht!$G$110)),0))</f>
        <v>0</v>
      </c>
      <c r="R28" s="273">
        <f>IF(AB28=$AK$15,AA28,IF(AB28=$AK$14,AA28*(Übersicht!$G$39/(Übersicht!$G$39+Übersicht!$G$71+Übersicht!$G$110)),0))</f>
        <v>0</v>
      </c>
      <c r="S28" s="273">
        <f>IF(AB28=$AK$16,Z28,IF(AB28=$AK$14,Z28*(Übersicht!$G$71/(Übersicht!$G$39+Übersicht!$G$71+Übersicht!$G$110)),0))</f>
        <v>0</v>
      </c>
      <c r="T28" s="273">
        <f>IF(AB28=$AK$16,AA28,IF(AB28=$AK$14,AA28*(Übersicht!$G$71/(Übersicht!$G$39+Übersicht!$G$71+Übersicht!$G$110)),0))</f>
        <v>0</v>
      </c>
      <c r="U28" s="273">
        <f>IF(AB28=$AK$17,Z28,IF(AB28=$AK$14,Z28*(Übersicht!$G$110/(Übersicht!$G$39+Übersicht!$G$71+Übersicht!$G$110)),0))</f>
        <v>0</v>
      </c>
      <c r="V28" s="273">
        <f>IF(AB28=$AK$17,AA28,IF(AB28=$AK$14,AA28*(Übersicht!$G$110/(Übersicht!$G$39+Übersicht!$G$71+Übersicht!$G$110)),0))</f>
        <v>0</v>
      </c>
      <c r="W28" s="274">
        <f t="shared" si="32"/>
        <v>0</v>
      </c>
      <c r="X28" s="273">
        <f t="shared" si="33"/>
        <v>0</v>
      </c>
      <c r="Y28" s="273">
        <f t="shared" si="34"/>
        <v>0</v>
      </c>
      <c r="Z28" s="335"/>
      <c r="AA28" s="338"/>
      <c r="AB28" s="350"/>
    </row>
    <row r="29" spans="1:37">
      <c r="A29" s="18">
        <f>IF(B29&gt;0,SUM(B$15:$B29),0)</f>
        <v>0</v>
      </c>
      <c r="B29" s="18">
        <f t="shared" si="3"/>
        <v>0</v>
      </c>
      <c r="C29" s="18">
        <f>IF(D29&gt;0,SUM(D$15:$D29),0)</f>
        <v>0</v>
      </c>
      <c r="D29" s="18">
        <f t="shared" si="4"/>
        <v>0</v>
      </c>
      <c r="E29" s="18">
        <f>IF(F29&gt;0,SUM(F$15:$F29),0)</f>
        <v>0</v>
      </c>
      <c r="F29" s="18">
        <f t="shared" si="14"/>
        <v>0</v>
      </c>
      <c r="G29" s="18">
        <f>IF(H29&gt;0,SUM($H$15:H29),0)</f>
        <v>0</v>
      </c>
      <c r="H29" s="18">
        <f t="shared" si="31"/>
        <v>0</v>
      </c>
      <c r="I29" s="18">
        <f>IF(J29&gt;0,SUM($J$15:J29),0)</f>
        <v>0</v>
      </c>
      <c r="J29" s="18">
        <f t="shared" si="16"/>
        <v>0</v>
      </c>
      <c r="K29" s="18">
        <f>IF(L29&gt;0,SUM($L$15:L29),0)</f>
        <v>0</v>
      </c>
      <c r="L29" s="18">
        <f t="shared" si="30"/>
        <v>0</v>
      </c>
      <c r="M29" s="18"/>
      <c r="N29" s="18"/>
      <c r="O29" s="332"/>
      <c r="P29" s="334"/>
      <c r="Q29" s="273">
        <f>IF(AB29=$AK$15,Z29,IF(AB29=$AK$14,Z29*(Übersicht!$G$39/(Übersicht!$G$39+Übersicht!$G$71+Übersicht!$G$110)),0))</f>
        <v>0</v>
      </c>
      <c r="R29" s="273">
        <f>IF(AB29=$AK$15,AA29,IF(AB29=$AK$14,AA29*(Übersicht!$G$39/(Übersicht!$G$39+Übersicht!$G$71+Übersicht!$G$110)),0))</f>
        <v>0</v>
      </c>
      <c r="S29" s="273">
        <f>IF(AB29=$AK$16,Z29,IF(AB29=$AK$14,Z29*(Übersicht!$G$71/(Übersicht!$G$39+Übersicht!$G$71+Übersicht!$G$110)),0))</f>
        <v>0</v>
      </c>
      <c r="T29" s="273">
        <f>IF(AB29=$AK$16,AA29,IF(AB29=$AK$14,AA29*(Übersicht!$G$71/(Übersicht!$G$39+Übersicht!$G$71+Übersicht!$G$110)),0))</f>
        <v>0</v>
      </c>
      <c r="U29" s="273">
        <f>IF(AB29=$AK$17,Z29,IF(AB29=$AK$14,Z29*(Übersicht!$G$110/(Übersicht!$G$39+Übersicht!$G$71+Übersicht!$G$110)),0))</f>
        <v>0</v>
      </c>
      <c r="V29" s="273">
        <f>IF(AB29=$AK$17,AA29,IF(AB29=$AK$14,AA29*(Übersicht!$G$110/(Übersicht!$G$39+Übersicht!$G$71+Übersicht!$G$110)),0))</f>
        <v>0</v>
      </c>
      <c r="W29" s="274">
        <f t="shared" si="32"/>
        <v>0</v>
      </c>
      <c r="X29" s="273">
        <f t="shared" si="33"/>
        <v>0</v>
      </c>
      <c r="Y29" s="273">
        <f t="shared" si="34"/>
        <v>0</v>
      </c>
      <c r="Z29" s="335"/>
      <c r="AA29" s="338"/>
      <c r="AB29" s="350"/>
    </row>
    <row r="30" spans="1:37">
      <c r="A30" s="18">
        <f>IF(B30&gt;0,SUM(B$15:$B30),0)</f>
        <v>0</v>
      </c>
      <c r="B30" s="18">
        <f t="shared" si="3"/>
        <v>0</v>
      </c>
      <c r="C30" s="18">
        <f>IF(D30&gt;0,SUM(D$15:$D30),0)</f>
        <v>0</v>
      </c>
      <c r="D30" s="18">
        <f t="shared" si="4"/>
        <v>0</v>
      </c>
      <c r="E30" s="18">
        <f>IF(F30&gt;0,SUM(F$15:$F30),0)</f>
        <v>0</v>
      </c>
      <c r="F30" s="18">
        <f t="shared" si="14"/>
        <v>0</v>
      </c>
      <c r="G30" s="18">
        <f>IF(H30&gt;0,SUM($H$15:H30),0)</f>
        <v>0</v>
      </c>
      <c r="H30" s="18">
        <f t="shared" si="31"/>
        <v>0</v>
      </c>
      <c r="I30" s="18">
        <f>IF(J30&gt;0,SUM($J$15:J30),0)</f>
        <v>0</v>
      </c>
      <c r="J30" s="18">
        <f t="shared" si="16"/>
        <v>0</v>
      </c>
      <c r="K30" s="18">
        <f>IF(L30&gt;0,SUM($L$15:L30),0)</f>
        <v>0</v>
      </c>
      <c r="L30" s="18">
        <f t="shared" si="30"/>
        <v>0</v>
      </c>
      <c r="M30" s="18"/>
      <c r="N30" s="18"/>
      <c r="O30" s="332"/>
      <c r="P30" s="334"/>
      <c r="Q30" s="273">
        <f>IF(AB30=$AK$15,Z30,IF(AB30=$AK$14,Z30*(Übersicht!$G$39/(Übersicht!$G$39+Übersicht!$G$71+Übersicht!$G$110)),0))</f>
        <v>0</v>
      </c>
      <c r="R30" s="273">
        <f>IF(AB30=$AK$15,AA30,IF(AB30=$AK$14,AA30*(Übersicht!$G$39/(Übersicht!$G$39+Übersicht!$G$71+Übersicht!$G$110)),0))</f>
        <v>0</v>
      </c>
      <c r="S30" s="273">
        <f>IF(AB30=$AK$16,Z30,IF(AB30=$AK$14,Z30*(Übersicht!$G$71/(Übersicht!$G$39+Übersicht!$G$71+Übersicht!$G$110)),0))</f>
        <v>0</v>
      </c>
      <c r="T30" s="273">
        <f>IF(AB30=$AK$16,AA30,IF(AB30=$AK$14,AA30*(Übersicht!$G$71/(Übersicht!$G$39+Übersicht!$G$71+Übersicht!$G$110)),0))</f>
        <v>0</v>
      </c>
      <c r="U30" s="273">
        <f>IF(AB30=$AK$17,Z30,IF(AB30=$AK$14,Z30*(Übersicht!$G$110/(Übersicht!$G$39+Übersicht!$G$71+Übersicht!$G$110)),0))</f>
        <v>0</v>
      </c>
      <c r="V30" s="273">
        <f>IF(AB30=$AK$17,AA30,IF(AB30=$AK$14,AA30*(Übersicht!$G$110/(Übersicht!$G$39+Übersicht!$G$71+Übersicht!$G$110)),0))</f>
        <v>0</v>
      </c>
      <c r="W30" s="274">
        <f t="shared" si="32"/>
        <v>0</v>
      </c>
      <c r="X30" s="273">
        <f t="shared" si="33"/>
        <v>0</v>
      </c>
      <c r="Y30" s="273">
        <f t="shared" si="34"/>
        <v>0</v>
      </c>
      <c r="Z30" s="335"/>
      <c r="AA30" s="338"/>
      <c r="AB30" s="350"/>
    </row>
    <row r="31" spans="1:37">
      <c r="A31" s="18">
        <f>IF(B31&gt;0,SUM(B$15:$B31),0)</f>
        <v>0</v>
      </c>
      <c r="B31" s="18">
        <f t="shared" si="3"/>
        <v>0</v>
      </c>
      <c r="C31" s="18">
        <f>IF(D31&gt;0,SUM(D$15:$D31),0)</f>
        <v>0</v>
      </c>
      <c r="D31" s="18">
        <f t="shared" si="4"/>
        <v>0</v>
      </c>
      <c r="E31" s="18">
        <f>IF(F31&gt;0,SUM(F$15:$F31),0)</f>
        <v>0</v>
      </c>
      <c r="F31" s="18">
        <f t="shared" si="14"/>
        <v>0</v>
      </c>
      <c r="G31" s="18">
        <f>IF(H31&gt;0,SUM($H$15:H31),0)</f>
        <v>0</v>
      </c>
      <c r="H31" s="18">
        <f t="shared" si="31"/>
        <v>0</v>
      </c>
      <c r="I31" s="18">
        <f>IF(J31&gt;0,SUM($J$15:J31),0)</f>
        <v>0</v>
      </c>
      <c r="J31" s="18">
        <f t="shared" si="16"/>
        <v>0</v>
      </c>
      <c r="K31" s="18">
        <f>IF(L31&gt;0,SUM($L$15:L31),0)</f>
        <v>0</v>
      </c>
      <c r="L31" s="18">
        <f t="shared" si="30"/>
        <v>0</v>
      </c>
      <c r="M31" s="18"/>
      <c r="N31" s="18"/>
      <c r="O31" s="332"/>
      <c r="P31" s="334"/>
      <c r="Q31" s="273">
        <f>IF(AB31=$AK$15,Z31,IF(AB31=$AK$14,Z31*(Übersicht!$G$39/(Übersicht!$G$39+Übersicht!$G$71+Übersicht!$G$110)),0))</f>
        <v>0</v>
      </c>
      <c r="R31" s="273">
        <f>IF(AB31=$AK$15,AA31,IF(AB31=$AK$14,AA31*(Übersicht!$G$39/(Übersicht!$G$39+Übersicht!$G$71+Übersicht!$G$110)),0))</f>
        <v>0</v>
      </c>
      <c r="S31" s="273">
        <f>IF(AB31=$AK$16,Z31,IF(AB31=$AK$14,Z31*(Übersicht!$G$71/(Übersicht!$G$39+Übersicht!$G$71+Übersicht!$G$110)),0))</f>
        <v>0</v>
      </c>
      <c r="T31" s="273">
        <f>IF(AB31=$AK$16,AA31,IF(AB31=$AK$14,AA31*(Übersicht!$G$71/(Übersicht!$G$39+Übersicht!$G$71+Übersicht!$G$110)),0))</f>
        <v>0</v>
      </c>
      <c r="U31" s="273">
        <f>IF(AB31=$AK$17,Z31,IF(AB31=$AK$14,Z31*(Übersicht!$G$110/(Übersicht!$G$39+Übersicht!$G$71+Übersicht!$G$110)),0))</f>
        <v>0</v>
      </c>
      <c r="V31" s="273">
        <f>IF(AB31=$AK$17,AA31,IF(AB31=$AK$14,AA31*(Übersicht!$G$110/(Übersicht!$G$39+Übersicht!$G$71+Übersicht!$G$110)),0))</f>
        <v>0</v>
      </c>
      <c r="W31" s="274">
        <f t="shared" si="32"/>
        <v>0</v>
      </c>
      <c r="X31" s="273">
        <f t="shared" si="33"/>
        <v>0</v>
      </c>
      <c r="Y31" s="273">
        <f t="shared" si="34"/>
        <v>0</v>
      </c>
      <c r="Z31" s="335"/>
      <c r="AA31" s="338"/>
      <c r="AB31" s="350"/>
    </row>
    <row r="32" spans="1:37" ht="12" customHeight="1">
      <c r="A32" s="18">
        <f>IF(B32&gt;0,SUM(B$15:$B32),0)</f>
        <v>0</v>
      </c>
      <c r="B32" s="18">
        <f t="shared" si="3"/>
        <v>0</v>
      </c>
      <c r="C32" s="18">
        <f>IF(D32&gt;0,SUM(D$15:$D32),0)</f>
        <v>0</v>
      </c>
      <c r="D32" s="18">
        <f t="shared" si="4"/>
        <v>0</v>
      </c>
      <c r="E32" s="18">
        <f>IF(F32&gt;0,SUM(F$15:$F32),0)</f>
        <v>0</v>
      </c>
      <c r="F32" s="18">
        <f t="shared" si="14"/>
        <v>0</v>
      </c>
      <c r="G32" s="18">
        <f>IF(H32&gt;0,SUM($H$15:H32),0)</f>
        <v>0</v>
      </c>
      <c r="H32" s="18">
        <f t="shared" si="31"/>
        <v>0</v>
      </c>
      <c r="I32" s="18">
        <f>IF(J32&gt;0,SUM($J$15:J32),0)</f>
        <v>0</v>
      </c>
      <c r="J32" s="18">
        <f t="shared" si="16"/>
        <v>0</v>
      </c>
      <c r="K32" s="18">
        <f>IF(L32&gt;0,SUM($L$15:L32),0)</f>
        <v>0</v>
      </c>
      <c r="L32" s="18">
        <f t="shared" si="30"/>
        <v>0</v>
      </c>
      <c r="M32" s="18"/>
      <c r="N32" s="18"/>
      <c r="O32" s="332"/>
      <c r="P32" s="334"/>
      <c r="Q32" s="273">
        <f>IF(AB32=$AK$15,Z32,IF(AB32=$AK$14,Z32*(Übersicht!$G$39/(Übersicht!$G$39+Übersicht!$G$71+Übersicht!$G$110)),0))</f>
        <v>0</v>
      </c>
      <c r="R32" s="273">
        <f>IF(AB32=$AK$15,AA32,IF(AB32=$AK$14,AA32*(Übersicht!$G$39/(Übersicht!$G$39+Übersicht!$G$71+Übersicht!$G$110)),0))</f>
        <v>0</v>
      </c>
      <c r="S32" s="273">
        <f>IF(AB32=$AK$16,Z32,IF(AB32=$AK$14,Z32*(Übersicht!$G$71/(Übersicht!$G$39+Übersicht!$G$71+Übersicht!$G$110)),0))</f>
        <v>0</v>
      </c>
      <c r="T32" s="273">
        <f>IF(AB32=$AK$16,AA32,IF(AB32=$AK$14,AA32*(Übersicht!$G$71/(Übersicht!$G$39+Übersicht!$G$71+Übersicht!$G$110)),0))</f>
        <v>0</v>
      </c>
      <c r="U32" s="273">
        <f>IF(AB32=$AK$17,Z32,IF(AB32=$AK$14,Z32*(Übersicht!$G$110/(Übersicht!$G$39+Übersicht!$G$71+Übersicht!$G$110)),0))</f>
        <v>0</v>
      </c>
      <c r="V32" s="273">
        <f>IF(AB32=$AK$17,AA32,IF(AB32=$AK$14,AA32*(Übersicht!$G$110/(Übersicht!$G$39+Übersicht!$G$71+Übersicht!$G$110)),0))</f>
        <v>0</v>
      </c>
      <c r="W32" s="274">
        <f t="shared" si="32"/>
        <v>0</v>
      </c>
      <c r="X32" s="273">
        <f t="shared" si="33"/>
        <v>0</v>
      </c>
      <c r="Y32" s="273">
        <f t="shared" si="34"/>
        <v>0</v>
      </c>
      <c r="Z32" s="335"/>
      <c r="AA32" s="338"/>
      <c r="AB32" s="350"/>
    </row>
    <row r="33" spans="1:28">
      <c r="A33" s="18">
        <f>IF(B33&gt;0,SUM(B$15:$B33),0)</f>
        <v>0</v>
      </c>
      <c r="B33" s="18">
        <f t="shared" si="3"/>
        <v>0</v>
      </c>
      <c r="C33" s="18">
        <f>IF(D33&gt;0,SUM(D$15:$D33),0)</f>
        <v>0</v>
      </c>
      <c r="D33" s="18">
        <f t="shared" si="4"/>
        <v>0</v>
      </c>
      <c r="E33" s="18">
        <f>IF(F33&gt;0,SUM(F$15:$F33),0)</f>
        <v>0</v>
      </c>
      <c r="F33" s="18">
        <f t="shared" si="14"/>
        <v>0</v>
      </c>
      <c r="G33" s="18">
        <f>IF(H33&gt;0,SUM($H$15:H33),0)</f>
        <v>0</v>
      </c>
      <c r="H33" s="18">
        <f t="shared" si="31"/>
        <v>0</v>
      </c>
      <c r="I33" s="18">
        <f>IF(J33&gt;0,SUM($J$15:J33),0)</f>
        <v>0</v>
      </c>
      <c r="J33" s="18">
        <f t="shared" si="16"/>
        <v>0</v>
      </c>
      <c r="K33" s="18">
        <f>IF(L33&gt;0,SUM($L$15:L33),0)</f>
        <v>0</v>
      </c>
      <c r="L33" s="18">
        <f t="shared" si="30"/>
        <v>0</v>
      </c>
      <c r="M33" s="18"/>
      <c r="N33" s="18"/>
      <c r="O33" s="332"/>
      <c r="P33" s="334"/>
      <c r="Q33" s="273">
        <f>IF(AB33=$AK$15,Z33,IF(AB33=$AK$14,Z33*(Übersicht!$G$39/(Übersicht!$G$39+Übersicht!$G$71+Übersicht!$G$110)),0))</f>
        <v>0</v>
      </c>
      <c r="R33" s="273">
        <f>IF(AB33=$AK$15,AA33,IF(AB33=$AK$14,AA33*(Übersicht!$G$39/(Übersicht!$G$39+Übersicht!$G$71+Übersicht!$G$110)),0))</f>
        <v>0</v>
      </c>
      <c r="S33" s="273">
        <f>IF(AB33=$AK$16,Z33,IF(AB33=$AK$14,Z33*(Übersicht!$G$71/(Übersicht!$G$39+Übersicht!$G$71+Übersicht!$G$110)),0))</f>
        <v>0</v>
      </c>
      <c r="T33" s="273">
        <f>IF(AB33=$AK$16,AA33,IF(AB33=$AK$14,AA33*(Übersicht!$G$71/(Übersicht!$G$39+Übersicht!$G$71+Übersicht!$G$110)),0))</f>
        <v>0</v>
      </c>
      <c r="U33" s="273">
        <f>IF(AB33=$AK$17,Z33,IF(AB33=$AK$14,Z33*(Übersicht!$G$110/(Übersicht!$G$39+Übersicht!$G$71+Übersicht!$G$110)),0))</f>
        <v>0</v>
      </c>
      <c r="V33" s="273">
        <f>IF(AB33=$AK$17,AA33,IF(AB33=$AK$14,AA33*(Übersicht!$G$110/(Übersicht!$G$39+Übersicht!$G$71+Übersicht!$G$110)),0))</f>
        <v>0</v>
      </c>
      <c r="W33" s="274">
        <f t="shared" si="32"/>
        <v>0</v>
      </c>
      <c r="X33" s="273">
        <f t="shared" si="33"/>
        <v>0</v>
      </c>
      <c r="Y33" s="273">
        <f t="shared" si="34"/>
        <v>0</v>
      </c>
      <c r="Z33" s="335"/>
      <c r="AA33" s="338"/>
      <c r="AB33" s="350"/>
    </row>
    <row r="34" spans="1:28">
      <c r="A34" s="18">
        <f>IF(B34&gt;0,SUM(B$15:$B34),0)</f>
        <v>0</v>
      </c>
      <c r="B34" s="18">
        <f t="shared" ref="B34:B50" si="35">IF(Q34&lt;&gt;0,1,IF(R34&lt;&gt;0,1,0))</f>
        <v>0</v>
      </c>
      <c r="C34" s="18">
        <f>IF(D34&gt;0,SUM(D$15:$D34),0)</f>
        <v>0</v>
      </c>
      <c r="D34" s="18">
        <f t="shared" ref="D34:D50" si="36">IF(S34&lt;&gt;0,1,IF(T34&lt;&gt;0,1,0))</f>
        <v>0</v>
      </c>
      <c r="E34" s="18">
        <f>IF(F34&gt;0,SUM(F$15:$F34),0)</f>
        <v>0</v>
      </c>
      <c r="F34" s="18">
        <f t="shared" ref="F34:F50" si="37">IF(U34&lt;&gt;0,1,IF(V34&lt;&gt;0,1,0))</f>
        <v>0</v>
      </c>
      <c r="G34" s="18">
        <f>IF(H34&gt;0,SUM($H$15:H34),0)</f>
        <v>0</v>
      </c>
      <c r="H34" s="18">
        <f t="shared" ref="H34:H50" si="38">IF(X34&lt;&gt;0,1,0)</f>
        <v>0</v>
      </c>
      <c r="I34" s="18">
        <f>IF(J34&gt;0,SUM($J$15:J34),0)</f>
        <v>0</v>
      </c>
      <c r="J34" s="18">
        <f t="shared" ref="J34:J50" si="39">IF(Y34&lt;&gt;0,1,0)</f>
        <v>0</v>
      </c>
      <c r="K34" s="18">
        <f>IF(L34&gt;0,SUM($L$15:L34),0)</f>
        <v>0</v>
      </c>
      <c r="L34" s="18">
        <f t="shared" ref="L34:L50" si="40">IF(W34&lt;&gt;0,1,0)</f>
        <v>0</v>
      </c>
      <c r="M34" s="18"/>
      <c r="N34" s="18"/>
      <c r="O34" s="332"/>
      <c r="P34" s="334"/>
      <c r="Q34" s="273">
        <f>IF(AB34=$AK$15,Z34,IF(AB34=$AK$14,Z34*(Übersicht!$G$39/(Übersicht!$G$39+Übersicht!$G$71+Übersicht!$G$110)),0))</f>
        <v>0</v>
      </c>
      <c r="R34" s="273">
        <f>IF(AB34=$AK$15,AA34,IF(AB34=$AK$14,AA34*(Übersicht!$G$39/(Übersicht!$G$39+Übersicht!$G$71+Übersicht!$G$110)),0))</f>
        <v>0</v>
      </c>
      <c r="S34" s="273">
        <f>IF(AB34=$AK$16,Z34,IF(AB34=$AK$14,Z34*(Übersicht!$G$71/(Übersicht!$G$39+Übersicht!$G$71+Übersicht!$G$110)),0))</f>
        <v>0</v>
      </c>
      <c r="T34" s="273">
        <f>IF(AB34=$AK$16,AA34,IF(AB34=$AK$14,AA34*(Übersicht!$G$71/(Übersicht!$G$39+Übersicht!$G$71+Übersicht!$G$110)),0))</f>
        <v>0</v>
      </c>
      <c r="U34" s="273">
        <f>IF(AB34=$AK$17,Z34,IF(AB34=$AK$14,Z34*(Übersicht!$G$110/(Übersicht!$G$39+Übersicht!$G$71+Übersicht!$G$110)),0))</f>
        <v>0</v>
      </c>
      <c r="V34" s="273">
        <f>IF(AB34=$AK$17,AA34,IF(AB34=$AK$14,AA34*(Übersicht!$G$110/(Übersicht!$G$39+Übersicht!$G$71+Übersicht!$G$110)),0))</f>
        <v>0</v>
      </c>
      <c r="W34" s="274">
        <f t="shared" ref="W34:W50" si="41">IF(AB34=$AK$18,Z34*-1+AA34,0)</f>
        <v>0</v>
      </c>
      <c r="X34" s="273">
        <f t="shared" ref="X34:X50" si="42">IF(AB34=$AK$19,AA34-Z34,0)</f>
        <v>0</v>
      </c>
      <c r="Y34" s="273">
        <f t="shared" ref="Y34:Y50" si="43">IF(AB34=$AK$20,AA34-Z34,0)</f>
        <v>0</v>
      </c>
      <c r="Z34" s="335"/>
      <c r="AA34" s="338"/>
      <c r="AB34" s="350"/>
    </row>
    <row r="35" spans="1:28">
      <c r="A35" s="18">
        <f>IF(B35&gt;0,SUM(B$15:$B35),0)</f>
        <v>0</v>
      </c>
      <c r="B35" s="18">
        <f t="shared" si="35"/>
        <v>0</v>
      </c>
      <c r="C35" s="18">
        <f>IF(D35&gt;0,SUM(D$15:$D35),0)</f>
        <v>0</v>
      </c>
      <c r="D35" s="18">
        <f t="shared" si="36"/>
        <v>0</v>
      </c>
      <c r="E35" s="18">
        <f>IF(F35&gt;0,SUM(F$15:$F35),0)</f>
        <v>0</v>
      </c>
      <c r="F35" s="18">
        <f t="shared" si="37"/>
        <v>0</v>
      </c>
      <c r="G35" s="18">
        <f>IF(H35&gt;0,SUM($H$15:H35),0)</f>
        <v>0</v>
      </c>
      <c r="H35" s="18">
        <f t="shared" si="38"/>
        <v>0</v>
      </c>
      <c r="I35" s="18">
        <f>IF(J35&gt;0,SUM($J$15:J35),0)</f>
        <v>0</v>
      </c>
      <c r="J35" s="18">
        <f t="shared" si="39"/>
        <v>0</v>
      </c>
      <c r="K35" s="18">
        <f>IF(L35&gt;0,SUM($L$15:L35),0)</f>
        <v>0</v>
      </c>
      <c r="L35" s="18">
        <f t="shared" si="40"/>
        <v>0</v>
      </c>
      <c r="M35" s="18"/>
      <c r="N35" s="18"/>
      <c r="O35" s="332"/>
      <c r="P35" s="334"/>
      <c r="Q35" s="273">
        <f>IF(AB35=$AK$15,Z35,IF(AB35=$AK$14,Z35*(Übersicht!$G$39/(Übersicht!$G$39+Übersicht!$G$71+Übersicht!$G$110)),0))</f>
        <v>0</v>
      </c>
      <c r="R35" s="273">
        <f>IF(AB35=$AK$15,AA35,IF(AB35=$AK$14,AA35*(Übersicht!$G$39/(Übersicht!$G$39+Übersicht!$G$71+Übersicht!$G$110)),0))</f>
        <v>0</v>
      </c>
      <c r="S35" s="273">
        <f>IF(AB35=$AK$16,Z35,IF(AB35=$AK$14,Z35*(Übersicht!$G$71/(Übersicht!$G$39+Übersicht!$G$71+Übersicht!$G$110)),0))</f>
        <v>0</v>
      </c>
      <c r="T35" s="273">
        <f>IF(AB35=$AK$16,AA35,IF(AB35=$AK$14,AA35*(Übersicht!$G$71/(Übersicht!$G$39+Übersicht!$G$71+Übersicht!$G$110)),0))</f>
        <v>0</v>
      </c>
      <c r="U35" s="273">
        <f>IF(AB35=$AK$17,Z35,IF(AB35=$AK$14,Z35*(Übersicht!$G$110/(Übersicht!$G$39+Übersicht!$G$71+Übersicht!$G$110)),0))</f>
        <v>0</v>
      </c>
      <c r="V35" s="273">
        <f>IF(AB35=$AK$17,AA35,IF(AB35=$AK$14,AA35*(Übersicht!$G$110/(Übersicht!$G$39+Übersicht!$G$71+Übersicht!$G$110)),0))</f>
        <v>0</v>
      </c>
      <c r="W35" s="274">
        <f t="shared" si="41"/>
        <v>0</v>
      </c>
      <c r="X35" s="273">
        <f t="shared" si="42"/>
        <v>0</v>
      </c>
      <c r="Y35" s="273">
        <f t="shared" si="43"/>
        <v>0</v>
      </c>
      <c r="Z35" s="335"/>
      <c r="AA35" s="338"/>
      <c r="AB35" s="350"/>
    </row>
    <row r="36" spans="1:28">
      <c r="A36" s="18">
        <f>IF(B36&gt;0,SUM(B$15:$B36),0)</f>
        <v>0</v>
      </c>
      <c r="B36" s="18">
        <f t="shared" si="35"/>
        <v>0</v>
      </c>
      <c r="C36" s="18">
        <f>IF(D36&gt;0,SUM(D$15:$D36),0)</f>
        <v>0</v>
      </c>
      <c r="D36" s="18">
        <f t="shared" si="36"/>
        <v>0</v>
      </c>
      <c r="E36" s="18">
        <f>IF(F36&gt;0,SUM(F$15:$F36),0)</f>
        <v>0</v>
      </c>
      <c r="F36" s="18">
        <f t="shared" si="37"/>
        <v>0</v>
      </c>
      <c r="G36" s="18">
        <f>IF(H36&gt;0,SUM($H$15:H36),0)</f>
        <v>0</v>
      </c>
      <c r="H36" s="18">
        <f t="shared" si="38"/>
        <v>0</v>
      </c>
      <c r="I36" s="18">
        <f>IF(J36&gt;0,SUM($J$15:J36),0)</f>
        <v>0</v>
      </c>
      <c r="J36" s="18">
        <f t="shared" si="39"/>
        <v>0</v>
      </c>
      <c r="K36" s="18">
        <f>IF(L36&gt;0,SUM($L$15:L36),0)</f>
        <v>0</v>
      </c>
      <c r="L36" s="18">
        <f t="shared" si="40"/>
        <v>0</v>
      </c>
      <c r="M36" s="18"/>
      <c r="N36" s="18"/>
      <c r="O36" s="332"/>
      <c r="P36" s="334"/>
      <c r="Q36" s="273">
        <f>IF(AB36=$AK$15,Z36,IF(AB36=$AK$14,Z36*(Übersicht!$G$39/(Übersicht!$G$39+Übersicht!$G$71+Übersicht!$G$110)),0))</f>
        <v>0</v>
      </c>
      <c r="R36" s="273">
        <f>IF(AB36=$AK$15,AA36,IF(AB36=$AK$14,AA36*(Übersicht!$G$39/(Übersicht!$G$39+Übersicht!$G$71+Übersicht!$G$110)),0))</f>
        <v>0</v>
      </c>
      <c r="S36" s="273">
        <f>IF(AB36=$AK$16,Z36,IF(AB36=$AK$14,Z36*(Übersicht!$G$71/(Übersicht!$G$39+Übersicht!$G$71+Übersicht!$G$110)),0))</f>
        <v>0</v>
      </c>
      <c r="T36" s="273">
        <f>IF(AB36=$AK$16,AA36,IF(AB36=$AK$14,AA36*(Übersicht!$G$71/(Übersicht!$G$39+Übersicht!$G$71+Übersicht!$G$110)),0))</f>
        <v>0</v>
      </c>
      <c r="U36" s="273">
        <f>IF(AB36=$AK$17,Z36,IF(AB36=$AK$14,Z36*(Übersicht!$G$110/(Übersicht!$G$39+Übersicht!$G$71+Übersicht!$G$110)),0))</f>
        <v>0</v>
      </c>
      <c r="V36" s="273">
        <f>IF(AB36=$AK$17,AA36,IF(AB36=$AK$14,AA36*(Übersicht!$G$110/(Übersicht!$G$39+Übersicht!$G$71+Übersicht!$G$110)),0))</f>
        <v>0</v>
      </c>
      <c r="W36" s="274">
        <f t="shared" si="41"/>
        <v>0</v>
      </c>
      <c r="X36" s="273">
        <f t="shared" si="42"/>
        <v>0</v>
      </c>
      <c r="Y36" s="273">
        <f t="shared" si="43"/>
        <v>0</v>
      </c>
      <c r="Z36" s="335"/>
      <c r="AA36" s="338"/>
      <c r="AB36" s="350"/>
    </row>
    <row r="37" spans="1:28">
      <c r="A37" s="18">
        <f>IF(B37&gt;0,SUM(B$15:$B37),0)</f>
        <v>0</v>
      </c>
      <c r="B37" s="18">
        <f t="shared" si="35"/>
        <v>0</v>
      </c>
      <c r="C37" s="18">
        <f>IF(D37&gt;0,SUM(D$15:$D37),0)</f>
        <v>0</v>
      </c>
      <c r="D37" s="18">
        <f t="shared" si="36"/>
        <v>0</v>
      </c>
      <c r="E37" s="18">
        <f>IF(F37&gt;0,SUM(F$15:$F37),0)</f>
        <v>0</v>
      </c>
      <c r="F37" s="18">
        <f t="shared" si="37"/>
        <v>0</v>
      </c>
      <c r="G37" s="18">
        <f>IF(H37&gt;0,SUM($H$15:H37),0)</f>
        <v>0</v>
      </c>
      <c r="H37" s="18">
        <f t="shared" si="38"/>
        <v>0</v>
      </c>
      <c r="I37" s="18">
        <f>IF(J37&gt;0,SUM($J$15:J37),0)</f>
        <v>0</v>
      </c>
      <c r="J37" s="18">
        <f t="shared" si="39"/>
        <v>0</v>
      </c>
      <c r="K37" s="18">
        <f>IF(L37&gt;0,SUM($L$15:L37),0)</f>
        <v>0</v>
      </c>
      <c r="L37" s="18">
        <f t="shared" si="40"/>
        <v>0</v>
      </c>
      <c r="M37" s="18"/>
      <c r="N37" s="18"/>
      <c r="O37" s="332"/>
      <c r="P37" s="334"/>
      <c r="Q37" s="273">
        <f>IF(AB37=$AK$15,Z37,IF(AB37=$AK$14,Z37*(Übersicht!$G$39/(Übersicht!$G$39+Übersicht!$G$71+Übersicht!$G$110)),0))</f>
        <v>0</v>
      </c>
      <c r="R37" s="273">
        <f>IF(AB37=$AK$15,AA37,IF(AB37=$AK$14,AA37*(Übersicht!$G$39/(Übersicht!$G$39+Übersicht!$G$71+Übersicht!$G$110)),0))</f>
        <v>0</v>
      </c>
      <c r="S37" s="273">
        <f>IF(AB37=$AK$16,Z37,IF(AB37=$AK$14,Z37*(Übersicht!$G$71/(Übersicht!$G$39+Übersicht!$G$71+Übersicht!$G$110)),0))</f>
        <v>0</v>
      </c>
      <c r="T37" s="273">
        <f>IF(AB37=$AK$16,AA37,IF(AB37=$AK$14,AA37*(Übersicht!$G$71/(Übersicht!$G$39+Übersicht!$G$71+Übersicht!$G$110)),0))</f>
        <v>0</v>
      </c>
      <c r="U37" s="273">
        <f>IF(AB37=$AK$17,Z37,IF(AB37=$AK$14,Z37*(Übersicht!$G$110/(Übersicht!$G$39+Übersicht!$G$71+Übersicht!$G$110)),0))</f>
        <v>0</v>
      </c>
      <c r="V37" s="273">
        <f>IF(AB37=$AK$17,AA37,IF(AB37=$AK$14,AA37*(Übersicht!$G$110/(Übersicht!$G$39+Übersicht!$G$71+Übersicht!$G$110)),0))</f>
        <v>0</v>
      </c>
      <c r="W37" s="274">
        <f t="shared" si="41"/>
        <v>0</v>
      </c>
      <c r="X37" s="273">
        <f t="shared" si="42"/>
        <v>0</v>
      </c>
      <c r="Y37" s="273">
        <f t="shared" si="43"/>
        <v>0</v>
      </c>
      <c r="Z37" s="335"/>
      <c r="AA37" s="338"/>
      <c r="AB37" s="350"/>
    </row>
    <row r="38" spans="1:28">
      <c r="A38" s="18">
        <f>IF(B38&gt;0,SUM(B$15:$B38),0)</f>
        <v>0</v>
      </c>
      <c r="B38" s="18">
        <f t="shared" si="35"/>
        <v>0</v>
      </c>
      <c r="C38" s="18">
        <f>IF(D38&gt;0,SUM(D$15:$D38),0)</f>
        <v>0</v>
      </c>
      <c r="D38" s="18">
        <f t="shared" si="36"/>
        <v>0</v>
      </c>
      <c r="E38" s="18">
        <f>IF(F38&gt;0,SUM(F$15:$F38),0)</f>
        <v>0</v>
      </c>
      <c r="F38" s="18">
        <f t="shared" si="37"/>
        <v>0</v>
      </c>
      <c r="G38" s="18">
        <f>IF(H38&gt;0,SUM($H$15:H38),0)</f>
        <v>0</v>
      </c>
      <c r="H38" s="18">
        <f t="shared" si="38"/>
        <v>0</v>
      </c>
      <c r="I38" s="18">
        <f>IF(J38&gt;0,SUM($J$15:J38),0)</f>
        <v>0</v>
      </c>
      <c r="J38" s="18">
        <f t="shared" si="39"/>
        <v>0</v>
      </c>
      <c r="K38" s="18">
        <f>IF(L38&gt;0,SUM($L$15:L38),0)</f>
        <v>0</v>
      </c>
      <c r="L38" s="18">
        <f t="shared" si="40"/>
        <v>0</v>
      </c>
      <c r="M38" s="18"/>
      <c r="N38" s="18"/>
      <c r="O38" s="332"/>
      <c r="P38" s="334"/>
      <c r="Q38" s="273">
        <f>IF(AB38=$AK$15,Z38,IF(AB38=$AK$14,Z38*(Übersicht!$G$39/(Übersicht!$G$39+Übersicht!$G$71+Übersicht!$G$110)),0))</f>
        <v>0</v>
      </c>
      <c r="R38" s="273">
        <f>IF(AB38=$AK$15,AA38,IF(AB38=$AK$14,AA38*(Übersicht!$G$39/(Übersicht!$G$39+Übersicht!$G$71+Übersicht!$G$110)),0))</f>
        <v>0</v>
      </c>
      <c r="S38" s="273">
        <f>IF(AB38=$AK$16,Z38,IF(AB38=$AK$14,Z38*(Übersicht!$G$71/(Übersicht!$G$39+Übersicht!$G$71+Übersicht!$G$110)),0))</f>
        <v>0</v>
      </c>
      <c r="T38" s="273">
        <f>IF(AB38=$AK$16,AA38,IF(AB38=$AK$14,AA38*(Übersicht!$G$71/(Übersicht!$G$39+Übersicht!$G$71+Übersicht!$G$110)),0))</f>
        <v>0</v>
      </c>
      <c r="U38" s="273">
        <f>IF(AB38=$AK$17,Z38,IF(AB38=$AK$14,Z38*(Übersicht!$G$110/(Übersicht!$G$39+Übersicht!$G$71+Übersicht!$G$110)),0))</f>
        <v>0</v>
      </c>
      <c r="V38" s="273">
        <f>IF(AB38=$AK$17,AA38,IF(AB38=$AK$14,AA38*(Übersicht!$G$110/(Übersicht!$G$39+Übersicht!$G$71+Übersicht!$G$110)),0))</f>
        <v>0</v>
      </c>
      <c r="W38" s="274">
        <f t="shared" si="41"/>
        <v>0</v>
      </c>
      <c r="X38" s="273">
        <f t="shared" si="42"/>
        <v>0</v>
      </c>
      <c r="Y38" s="273">
        <f t="shared" si="43"/>
        <v>0</v>
      </c>
      <c r="Z38" s="335"/>
      <c r="AA38" s="338"/>
      <c r="AB38" s="350"/>
    </row>
    <row r="39" spans="1:28">
      <c r="A39" s="18">
        <f>IF(B39&gt;0,SUM(B$15:$B39),0)</f>
        <v>0</v>
      </c>
      <c r="B39" s="18">
        <f t="shared" si="35"/>
        <v>0</v>
      </c>
      <c r="C39" s="18">
        <f>IF(D39&gt;0,SUM(D$15:$D39),0)</f>
        <v>0</v>
      </c>
      <c r="D39" s="18">
        <f t="shared" si="36"/>
        <v>0</v>
      </c>
      <c r="E39" s="18">
        <f>IF(F39&gt;0,SUM(F$15:$F39),0)</f>
        <v>0</v>
      </c>
      <c r="F39" s="18">
        <f t="shared" si="37"/>
        <v>0</v>
      </c>
      <c r="G39" s="18">
        <f>IF(H39&gt;0,SUM($H$15:H39),0)</f>
        <v>0</v>
      </c>
      <c r="H39" s="18">
        <f t="shared" si="38"/>
        <v>0</v>
      </c>
      <c r="I39" s="18">
        <f>IF(J39&gt;0,SUM($J$15:J39),0)</f>
        <v>0</v>
      </c>
      <c r="J39" s="18">
        <f t="shared" si="39"/>
        <v>0</v>
      </c>
      <c r="K39" s="18">
        <f>IF(L39&gt;0,SUM($L$15:L39),0)</f>
        <v>0</v>
      </c>
      <c r="L39" s="18">
        <f t="shared" si="40"/>
        <v>0</v>
      </c>
      <c r="M39" s="18"/>
      <c r="N39" s="18"/>
      <c r="O39" s="332"/>
      <c r="P39" s="334"/>
      <c r="Q39" s="273">
        <f>IF(AB39=$AK$15,Z39,IF(AB39=$AK$14,Z39*(Übersicht!$G$39/(Übersicht!$G$39+Übersicht!$G$71+Übersicht!$G$110)),0))</f>
        <v>0</v>
      </c>
      <c r="R39" s="273">
        <f>IF(AB39=$AK$15,AA39,IF(AB39=$AK$14,AA39*(Übersicht!$G$39/(Übersicht!$G$39+Übersicht!$G$71+Übersicht!$G$110)),0))</f>
        <v>0</v>
      </c>
      <c r="S39" s="273">
        <f>IF(AB39=$AK$16,Z39,IF(AB39=$AK$14,Z39*(Übersicht!$G$71/(Übersicht!$G$39+Übersicht!$G$71+Übersicht!$G$110)),0))</f>
        <v>0</v>
      </c>
      <c r="T39" s="273">
        <f>IF(AB39=$AK$16,AA39,IF(AB39=$AK$14,AA39*(Übersicht!$G$71/(Übersicht!$G$39+Übersicht!$G$71+Übersicht!$G$110)),0))</f>
        <v>0</v>
      </c>
      <c r="U39" s="273">
        <f>IF(AB39=$AK$17,Z39,IF(AB39=$AK$14,Z39*(Übersicht!$G$110/(Übersicht!$G$39+Übersicht!$G$71+Übersicht!$G$110)),0))</f>
        <v>0</v>
      </c>
      <c r="V39" s="273">
        <f>IF(AB39=$AK$17,AA39,IF(AB39=$AK$14,AA39*(Übersicht!$G$110/(Übersicht!$G$39+Übersicht!$G$71+Übersicht!$G$110)),0))</f>
        <v>0</v>
      </c>
      <c r="W39" s="274">
        <f t="shared" si="41"/>
        <v>0</v>
      </c>
      <c r="X39" s="273">
        <f t="shared" si="42"/>
        <v>0</v>
      </c>
      <c r="Y39" s="273">
        <f t="shared" si="43"/>
        <v>0</v>
      </c>
      <c r="Z39" s="335"/>
      <c r="AA39" s="338"/>
      <c r="AB39" s="350"/>
    </row>
    <row r="40" spans="1:28">
      <c r="A40" s="18">
        <f>IF(B40&gt;0,SUM(B$15:$B40),0)</f>
        <v>0</v>
      </c>
      <c r="B40" s="18">
        <f t="shared" si="35"/>
        <v>0</v>
      </c>
      <c r="C40" s="18">
        <f>IF(D40&gt;0,SUM(D$15:$D40),0)</f>
        <v>0</v>
      </c>
      <c r="D40" s="18">
        <f t="shared" si="36"/>
        <v>0</v>
      </c>
      <c r="E40" s="18">
        <f>IF(F40&gt;0,SUM(F$15:$F40),0)</f>
        <v>0</v>
      </c>
      <c r="F40" s="18">
        <f t="shared" si="37"/>
        <v>0</v>
      </c>
      <c r="G40" s="18">
        <f>IF(H40&gt;0,SUM($H$15:H40),0)</f>
        <v>0</v>
      </c>
      <c r="H40" s="18">
        <f t="shared" si="38"/>
        <v>0</v>
      </c>
      <c r="I40" s="18">
        <f>IF(J40&gt;0,SUM($J$15:J40),0)</f>
        <v>0</v>
      </c>
      <c r="J40" s="18">
        <f t="shared" si="39"/>
        <v>0</v>
      </c>
      <c r="K40" s="18">
        <f>IF(L40&gt;0,SUM($L$15:L40),0)</f>
        <v>0</v>
      </c>
      <c r="L40" s="18">
        <f t="shared" si="40"/>
        <v>0</v>
      </c>
      <c r="M40" s="18"/>
      <c r="N40" s="18"/>
      <c r="O40" s="332"/>
      <c r="P40" s="334"/>
      <c r="Q40" s="273">
        <f>IF(AB40=$AK$15,Z40,IF(AB40=$AK$14,Z40*(Übersicht!$G$39/(Übersicht!$G$39+Übersicht!$G$71+Übersicht!$G$110)),0))</f>
        <v>0</v>
      </c>
      <c r="R40" s="273">
        <f>IF(AB40=$AK$15,AA40,IF(AB40=$AK$14,AA40*(Übersicht!$G$39/(Übersicht!$G$39+Übersicht!$G$71+Übersicht!$G$110)),0))</f>
        <v>0</v>
      </c>
      <c r="S40" s="273">
        <f>IF(AB40=$AK$16,Z40,IF(AB40=$AK$14,Z40*(Übersicht!$G$71/(Übersicht!$G$39+Übersicht!$G$71+Übersicht!$G$110)),0))</f>
        <v>0</v>
      </c>
      <c r="T40" s="273">
        <f>IF(AB40=$AK$16,AA40,IF(AB40=$AK$14,AA40*(Übersicht!$G$71/(Übersicht!$G$39+Übersicht!$G$71+Übersicht!$G$110)),0))</f>
        <v>0</v>
      </c>
      <c r="U40" s="273">
        <f>IF(AB40=$AK$17,Z40,IF(AB40=$AK$14,Z40*(Übersicht!$G$110/(Übersicht!$G$39+Übersicht!$G$71+Übersicht!$G$110)),0))</f>
        <v>0</v>
      </c>
      <c r="V40" s="273">
        <f>IF(AB40=$AK$17,AA40,IF(AB40=$AK$14,AA40*(Übersicht!$G$110/(Übersicht!$G$39+Übersicht!$G$71+Übersicht!$G$110)),0))</f>
        <v>0</v>
      </c>
      <c r="W40" s="274">
        <f t="shared" si="41"/>
        <v>0</v>
      </c>
      <c r="X40" s="273">
        <f t="shared" si="42"/>
        <v>0</v>
      </c>
      <c r="Y40" s="273">
        <f t="shared" si="43"/>
        <v>0</v>
      </c>
      <c r="Z40" s="335"/>
      <c r="AA40" s="338"/>
      <c r="AB40" s="350"/>
    </row>
    <row r="41" spans="1:28">
      <c r="A41" s="18">
        <f>IF(B41&gt;0,SUM(B$15:$B41),0)</f>
        <v>0</v>
      </c>
      <c r="B41" s="18">
        <f t="shared" si="35"/>
        <v>0</v>
      </c>
      <c r="C41" s="18">
        <f>IF(D41&gt;0,SUM(D$15:$D41),0)</f>
        <v>0</v>
      </c>
      <c r="D41" s="18">
        <f t="shared" si="36"/>
        <v>0</v>
      </c>
      <c r="E41" s="18">
        <f>IF(F41&gt;0,SUM(F$15:$F41),0)</f>
        <v>0</v>
      </c>
      <c r="F41" s="18">
        <f t="shared" si="37"/>
        <v>0</v>
      </c>
      <c r="G41" s="18">
        <f>IF(H41&gt;0,SUM($H$15:H41),0)</f>
        <v>0</v>
      </c>
      <c r="H41" s="18">
        <f t="shared" si="38"/>
        <v>0</v>
      </c>
      <c r="I41" s="18">
        <f>IF(J41&gt;0,SUM($J$15:J41),0)</f>
        <v>0</v>
      </c>
      <c r="J41" s="18">
        <f t="shared" si="39"/>
        <v>0</v>
      </c>
      <c r="K41" s="18">
        <f>IF(L41&gt;0,SUM($L$15:L41),0)</f>
        <v>0</v>
      </c>
      <c r="L41" s="18">
        <f t="shared" si="40"/>
        <v>0</v>
      </c>
      <c r="M41" s="18"/>
      <c r="N41" s="18"/>
      <c r="O41" s="332"/>
      <c r="P41" s="334"/>
      <c r="Q41" s="273">
        <f>IF(AB41=$AK$15,Z41,IF(AB41=$AK$14,Z41*(Übersicht!$G$39/(Übersicht!$G$39+Übersicht!$G$71+Übersicht!$G$110)),0))</f>
        <v>0</v>
      </c>
      <c r="R41" s="273">
        <f>IF(AB41=$AK$15,AA41,IF(AB41=$AK$14,AA41*(Übersicht!$G$39/(Übersicht!$G$39+Übersicht!$G$71+Übersicht!$G$110)),0))</f>
        <v>0</v>
      </c>
      <c r="S41" s="273">
        <f>IF(AB41=$AK$16,Z41,IF(AB41=$AK$14,Z41*(Übersicht!$G$71/(Übersicht!$G$39+Übersicht!$G$71+Übersicht!$G$110)),0))</f>
        <v>0</v>
      </c>
      <c r="T41" s="273">
        <f>IF(AB41=$AK$16,AA41,IF(AB41=$AK$14,AA41*(Übersicht!$G$71/(Übersicht!$G$39+Übersicht!$G$71+Übersicht!$G$110)),0))</f>
        <v>0</v>
      </c>
      <c r="U41" s="273">
        <f>IF(AB41=$AK$17,Z41,IF(AB41=$AK$14,Z41*(Übersicht!$G$110/(Übersicht!$G$39+Übersicht!$G$71+Übersicht!$G$110)),0))</f>
        <v>0</v>
      </c>
      <c r="V41" s="273">
        <f>IF(AB41=$AK$17,AA41,IF(AB41=$AK$14,AA41*(Übersicht!$G$110/(Übersicht!$G$39+Übersicht!$G$71+Übersicht!$G$110)),0))</f>
        <v>0</v>
      </c>
      <c r="W41" s="274">
        <f t="shared" si="41"/>
        <v>0</v>
      </c>
      <c r="X41" s="273">
        <f t="shared" si="42"/>
        <v>0</v>
      </c>
      <c r="Y41" s="273">
        <f t="shared" si="43"/>
        <v>0</v>
      </c>
      <c r="Z41" s="335"/>
      <c r="AA41" s="338"/>
      <c r="AB41" s="350"/>
    </row>
    <row r="42" spans="1:28">
      <c r="A42" s="18">
        <f>IF(B42&gt;0,SUM(B$15:$B42),0)</f>
        <v>0</v>
      </c>
      <c r="B42" s="18">
        <f t="shared" si="35"/>
        <v>0</v>
      </c>
      <c r="C42" s="18">
        <f>IF(D42&gt;0,SUM(D$15:$D42),0)</f>
        <v>0</v>
      </c>
      <c r="D42" s="18">
        <f t="shared" si="36"/>
        <v>0</v>
      </c>
      <c r="E42" s="18">
        <f>IF(F42&gt;0,SUM(F$15:$F42),0)</f>
        <v>0</v>
      </c>
      <c r="F42" s="18">
        <f t="shared" si="37"/>
        <v>0</v>
      </c>
      <c r="G42" s="18">
        <f>IF(H42&gt;0,SUM($H$15:H42),0)</f>
        <v>0</v>
      </c>
      <c r="H42" s="18">
        <f t="shared" si="38"/>
        <v>0</v>
      </c>
      <c r="I42" s="18">
        <f>IF(J42&gt;0,SUM($J$15:J42),0)</f>
        <v>0</v>
      </c>
      <c r="J42" s="18">
        <f t="shared" si="39"/>
        <v>0</v>
      </c>
      <c r="K42" s="18">
        <f>IF(L42&gt;0,SUM($L$15:L42),0)</f>
        <v>0</v>
      </c>
      <c r="L42" s="18">
        <f t="shared" si="40"/>
        <v>0</v>
      </c>
      <c r="M42" s="18"/>
      <c r="N42" s="18"/>
      <c r="O42" s="332"/>
      <c r="P42" s="334"/>
      <c r="Q42" s="273">
        <f>IF(AB42=$AK$15,Z42,IF(AB42=$AK$14,Z42*(Übersicht!$G$39/(Übersicht!$G$39+Übersicht!$G$71+Übersicht!$G$110)),0))</f>
        <v>0</v>
      </c>
      <c r="R42" s="273">
        <f>IF(AB42=$AK$15,AA42,IF(AB42=$AK$14,AA42*(Übersicht!$G$39/(Übersicht!$G$39+Übersicht!$G$71+Übersicht!$G$110)),0))</f>
        <v>0</v>
      </c>
      <c r="S42" s="273">
        <f>IF(AB42=$AK$16,Z42,IF(AB42=$AK$14,Z42*(Übersicht!$G$71/(Übersicht!$G$39+Übersicht!$G$71+Übersicht!$G$110)),0))</f>
        <v>0</v>
      </c>
      <c r="T42" s="273">
        <f>IF(AB42=$AK$16,AA42,IF(AB42=$AK$14,AA42*(Übersicht!$G$71/(Übersicht!$G$39+Übersicht!$G$71+Übersicht!$G$110)),0))</f>
        <v>0</v>
      </c>
      <c r="U42" s="273">
        <f>IF(AB42=$AK$17,Z42,IF(AB42=$AK$14,Z42*(Übersicht!$G$110/(Übersicht!$G$39+Übersicht!$G$71+Übersicht!$G$110)),0))</f>
        <v>0</v>
      </c>
      <c r="V42" s="273">
        <f>IF(AB42=$AK$17,AA42,IF(AB42=$AK$14,AA42*(Übersicht!$G$110/(Übersicht!$G$39+Übersicht!$G$71+Übersicht!$G$110)),0))</f>
        <v>0</v>
      </c>
      <c r="W42" s="274">
        <f t="shared" si="41"/>
        <v>0</v>
      </c>
      <c r="X42" s="273">
        <f t="shared" si="42"/>
        <v>0</v>
      </c>
      <c r="Y42" s="273">
        <f t="shared" si="43"/>
        <v>0</v>
      </c>
      <c r="Z42" s="335"/>
      <c r="AA42" s="338"/>
      <c r="AB42" s="350"/>
    </row>
    <row r="43" spans="1:28">
      <c r="A43" s="18">
        <f>IF(B43&gt;0,SUM(B$15:$B43),0)</f>
        <v>0</v>
      </c>
      <c r="B43" s="18">
        <f t="shared" si="35"/>
        <v>0</v>
      </c>
      <c r="C43" s="18">
        <f>IF(D43&gt;0,SUM(D$15:$D43),0)</f>
        <v>0</v>
      </c>
      <c r="D43" s="18">
        <f t="shared" si="36"/>
        <v>0</v>
      </c>
      <c r="E43" s="18">
        <f>IF(F43&gt;0,SUM(F$15:$F43),0)</f>
        <v>0</v>
      </c>
      <c r="F43" s="18">
        <f t="shared" si="37"/>
        <v>0</v>
      </c>
      <c r="G43" s="18">
        <f>IF(H43&gt;0,SUM($H$15:H43),0)</f>
        <v>0</v>
      </c>
      <c r="H43" s="18">
        <f t="shared" si="38"/>
        <v>0</v>
      </c>
      <c r="I43" s="18">
        <f>IF(J43&gt;0,SUM($J$15:J43),0)</f>
        <v>0</v>
      </c>
      <c r="J43" s="18">
        <f t="shared" si="39"/>
        <v>0</v>
      </c>
      <c r="K43" s="18">
        <f>IF(L43&gt;0,SUM($L$15:L43),0)</f>
        <v>0</v>
      </c>
      <c r="L43" s="18">
        <f t="shared" si="40"/>
        <v>0</v>
      </c>
      <c r="M43" s="18"/>
      <c r="N43" s="18"/>
      <c r="O43" s="332"/>
      <c r="P43" s="334"/>
      <c r="Q43" s="273">
        <f>IF(AB43=$AK$15,Z43,IF(AB43=$AK$14,Z43*(Übersicht!$G$39/(Übersicht!$G$39+Übersicht!$G$71+Übersicht!$G$110)),0))</f>
        <v>0</v>
      </c>
      <c r="R43" s="273">
        <f>IF(AB43=$AK$15,AA43,IF(AB43=$AK$14,AA43*(Übersicht!$G$39/(Übersicht!$G$39+Übersicht!$G$71+Übersicht!$G$110)),0))</f>
        <v>0</v>
      </c>
      <c r="S43" s="273">
        <f>IF(AB43=$AK$16,Z43,IF(AB43=$AK$14,Z43*(Übersicht!$G$71/(Übersicht!$G$39+Übersicht!$G$71+Übersicht!$G$110)),0))</f>
        <v>0</v>
      </c>
      <c r="T43" s="273">
        <f>IF(AB43=$AK$16,AA43,IF(AB43=$AK$14,AA43*(Übersicht!$G$71/(Übersicht!$G$39+Übersicht!$G$71+Übersicht!$G$110)),0))</f>
        <v>0</v>
      </c>
      <c r="U43" s="273">
        <f>IF(AB43=$AK$17,Z43,IF(AB43=$AK$14,Z43*(Übersicht!$G$110/(Übersicht!$G$39+Übersicht!$G$71+Übersicht!$G$110)),0))</f>
        <v>0</v>
      </c>
      <c r="V43" s="273">
        <f>IF(AB43=$AK$17,AA43,IF(AB43=$AK$14,AA43*(Übersicht!$G$110/(Übersicht!$G$39+Übersicht!$G$71+Übersicht!$G$110)),0))</f>
        <v>0</v>
      </c>
      <c r="W43" s="274">
        <f t="shared" si="41"/>
        <v>0</v>
      </c>
      <c r="X43" s="273">
        <f t="shared" si="42"/>
        <v>0</v>
      </c>
      <c r="Y43" s="273">
        <f t="shared" si="43"/>
        <v>0</v>
      </c>
      <c r="Z43" s="335"/>
      <c r="AA43" s="338"/>
      <c r="AB43" s="350"/>
    </row>
    <row r="44" spans="1:28">
      <c r="A44" s="18">
        <f>IF(B44&gt;0,SUM(B$15:$B44),0)</f>
        <v>0</v>
      </c>
      <c r="B44" s="18">
        <f t="shared" si="35"/>
        <v>0</v>
      </c>
      <c r="C44" s="18">
        <f>IF(D44&gt;0,SUM(D$15:$D44),0)</f>
        <v>0</v>
      </c>
      <c r="D44" s="18">
        <f t="shared" si="36"/>
        <v>0</v>
      </c>
      <c r="E44" s="18">
        <f>IF(F44&gt;0,SUM(F$15:$F44),0)</f>
        <v>0</v>
      </c>
      <c r="F44" s="18">
        <f t="shared" si="37"/>
        <v>0</v>
      </c>
      <c r="G44" s="18">
        <f>IF(H44&gt;0,SUM($H$15:H44),0)</f>
        <v>0</v>
      </c>
      <c r="H44" s="18">
        <f t="shared" si="38"/>
        <v>0</v>
      </c>
      <c r="I44" s="18">
        <f>IF(J44&gt;0,SUM($J$15:J44),0)</f>
        <v>0</v>
      </c>
      <c r="J44" s="18">
        <f t="shared" si="39"/>
        <v>0</v>
      </c>
      <c r="K44" s="18">
        <f>IF(L44&gt;0,SUM($L$15:L44),0)</f>
        <v>0</v>
      </c>
      <c r="L44" s="18">
        <f t="shared" si="40"/>
        <v>0</v>
      </c>
      <c r="M44" s="18"/>
      <c r="N44" s="18"/>
      <c r="O44" s="332"/>
      <c r="P44" s="334"/>
      <c r="Q44" s="273">
        <f>IF(AB44=$AK$15,Z44,IF(AB44=$AK$14,Z44*(Übersicht!$G$39/(Übersicht!$G$39+Übersicht!$G$71+Übersicht!$G$110)),0))</f>
        <v>0</v>
      </c>
      <c r="R44" s="273">
        <f>IF(AB44=$AK$15,AA44,IF(AB44=$AK$14,AA44*(Übersicht!$G$39/(Übersicht!$G$39+Übersicht!$G$71+Übersicht!$G$110)),0))</f>
        <v>0</v>
      </c>
      <c r="S44" s="273">
        <f>IF(AB44=$AK$16,Z44,IF(AB44=$AK$14,Z44*(Übersicht!$G$71/(Übersicht!$G$39+Übersicht!$G$71+Übersicht!$G$110)),0))</f>
        <v>0</v>
      </c>
      <c r="T44" s="273">
        <f>IF(AB44=$AK$16,AA44,IF(AB44=$AK$14,AA44*(Übersicht!$G$71/(Übersicht!$G$39+Übersicht!$G$71+Übersicht!$G$110)),0))</f>
        <v>0</v>
      </c>
      <c r="U44" s="273">
        <f>IF(AB44=$AK$17,Z44,IF(AB44=$AK$14,Z44*(Übersicht!$G$110/(Übersicht!$G$39+Übersicht!$G$71+Übersicht!$G$110)),0))</f>
        <v>0</v>
      </c>
      <c r="V44" s="273">
        <f>IF(AB44=$AK$17,AA44,IF(AB44=$AK$14,AA44*(Übersicht!$G$110/(Übersicht!$G$39+Übersicht!$G$71+Übersicht!$G$110)),0))</f>
        <v>0</v>
      </c>
      <c r="W44" s="274">
        <f t="shared" si="41"/>
        <v>0</v>
      </c>
      <c r="X44" s="273">
        <f t="shared" si="42"/>
        <v>0</v>
      </c>
      <c r="Y44" s="273">
        <f t="shared" si="43"/>
        <v>0</v>
      </c>
      <c r="Z44" s="335"/>
      <c r="AA44" s="338"/>
      <c r="AB44" s="350"/>
    </row>
    <row r="45" spans="1:28">
      <c r="A45" s="18">
        <f>IF(B45&gt;0,SUM(B$15:$B45),0)</f>
        <v>0</v>
      </c>
      <c r="B45" s="18">
        <f t="shared" si="35"/>
        <v>0</v>
      </c>
      <c r="C45" s="18">
        <f>IF(D45&gt;0,SUM(D$15:$D45),0)</f>
        <v>0</v>
      </c>
      <c r="D45" s="18">
        <f t="shared" si="36"/>
        <v>0</v>
      </c>
      <c r="E45" s="18">
        <f>IF(F45&gt;0,SUM(F$15:$F45),0)</f>
        <v>0</v>
      </c>
      <c r="F45" s="18">
        <f t="shared" si="37"/>
        <v>0</v>
      </c>
      <c r="G45" s="18">
        <f>IF(H45&gt;0,SUM($H$15:H45),0)</f>
        <v>0</v>
      </c>
      <c r="H45" s="18">
        <f t="shared" si="38"/>
        <v>0</v>
      </c>
      <c r="I45" s="18">
        <f>IF(J45&gt;0,SUM($J$15:J45),0)</f>
        <v>0</v>
      </c>
      <c r="J45" s="18">
        <f t="shared" si="39"/>
        <v>0</v>
      </c>
      <c r="K45" s="18">
        <f>IF(L45&gt;0,SUM($L$15:L45),0)</f>
        <v>0</v>
      </c>
      <c r="L45" s="18">
        <f t="shared" si="40"/>
        <v>0</v>
      </c>
      <c r="M45" s="18"/>
      <c r="N45" s="18"/>
      <c r="O45" s="332"/>
      <c r="P45" s="334"/>
      <c r="Q45" s="273">
        <f>IF(AB45=$AK$15,Z45,IF(AB45=$AK$14,Z45*(Übersicht!$G$39/(Übersicht!$G$39+Übersicht!$G$71+Übersicht!$G$110)),0))</f>
        <v>0</v>
      </c>
      <c r="R45" s="273">
        <f>IF(AB45=$AK$15,AA45,IF(AB45=$AK$14,AA45*(Übersicht!$G$39/(Übersicht!$G$39+Übersicht!$G$71+Übersicht!$G$110)),0))</f>
        <v>0</v>
      </c>
      <c r="S45" s="273">
        <f>IF(AB45=$AK$16,Z45,IF(AB45=$AK$14,Z45*(Übersicht!$G$71/(Übersicht!$G$39+Übersicht!$G$71+Übersicht!$G$110)),0))</f>
        <v>0</v>
      </c>
      <c r="T45" s="273">
        <f>IF(AB45=$AK$16,AA45,IF(AB45=$AK$14,AA45*(Übersicht!$G$71/(Übersicht!$G$39+Übersicht!$G$71+Übersicht!$G$110)),0))</f>
        <v>0</v>
      </c>
      <c r="U45" s="273">
        <f>IF(AB45=$AK$17,Z45,IF(AB45=$AK$14,Z45*(Übersicht!$G$110/(Übersicht!$G$39+Übersicht!$G$71+Übersicht!$G$110)),0))</f>
        <v>0</v>
      </c>
      <c r="V45" s="273">
        <f>IF(AB45=$AK$17,AA45,IF(AB45=$AK$14,AA45*(Übersicht!$G$110/(Übersicht!$G$39+Übersicht!$G$71+Übersicht!$G$110)),0))</f>
        <v>0</v>
      </c>
      <c r="W45" s="274">
        <f t="shared" si="41"/>
        <v>0</v>
      </c>
      <c r="X45" s="273">
        <f t="shared" si="42"/>
        <v>0</v>
      </c>
      <c r="Y45" s="273">
        <f t="shared" si="43"/>
        <v>0</v>
      </c>
      <c r="Z45" s="335"/>
      <c r="AA45" s="338"/>
      <c r="AB45" s="350"/>
    </row>
    <row r="46" spans="1:28">
      <c r="A46" s="18">
        <f>IF(B46&gt;0,SUM(B$15:$B46),0)</f>
        <v>0</v>
      </c>
      <c r="B46" s="18">
        <f t="shared" si="35"/>
        <v>0</v>
      </c>
      <c r="C46" s="18">
        <f>IF(D46&gt;0,SUM(D$15:$D46),0)</f>
        <v>0</v>
      </c>
      <c r="D46" s="18">
        <f t="shared" si="36"/>
        <v>0</v>
      </c>
      <c r="E46" s="18">
        <f>IF(F46&gt;0,SUM(F$15:$F46),0)</f>
        <v>0</v>
      </c>
      <c r="F46" s="18">
        <f t="shared" si="37"/>
        <v>0</v>
      </c>
      <c r="G46" s="18">
        <f>IF(H46&gt;0,SUM($H$15:H46),0)</f>
        <v>0</v>
      </c>
      <c r="H46" s="18">
        <f t="shared" si="38"/>
        <v>0</v>
      </c>
      <c r="I46" s="18">
        <f>IF(J46&gt;0,SUM($J$15:J46),0)</f>
        <v>0</v>
      </c>
      <c r="J46" s="18">
        <f t="shared" si="39"/>
        <v>0</v>
      </c>
      <c r="K46" s="18">
        <f>IF(L46&gt;0,SUM($L$15:L46),0)</f>
        <v>0</v>
      </c>
      <c r="L46" s="18">
        <f t="shared" si="40"/>
        <v>0</v>
      </c>
      <c r="M46" s="18"/>
      <c r="N46" s="18"/>
      <c r="O46" s="332"/>
      <c r="P46" s="334"/>
      <c r="Q46" s="273">
        <f>IF(AB46=$AK$15,Z46,IF(AB46=$AK$14,Z46*(Übersicht!$G$39/(Übersicht!$G$39+Übersicht!$G$71+Übersicht!$G$110)),0))</f>
        <v>0</v>
      </c>
      <c r="R46" s="273">
        <f>IF(AB46=$AK$15,AA46,IF(AB46=$AK$14,AA46*(Übersicht!$G$39/(Übersicht!$G$39+Übersicht!$G$71+Übersicht!$G$110)),0))</f>
        <v>0</v>
      </c>
      <c r="S46" s="273">
        <f>IF(AB46=$AK$16,Z46,IF(AB46=$AK$14,Z46*(Übersicht!$G$71/(Übersicht!$G$39+Übersicht!$G$71+Übersicht!$G$110)),0))</f>
        <v>0</v>
      </c>
      <c r="T46" s="273">
        <f>IF(AB46=$AK$16,AA46,IF(AB46=$AK$14,AA46*(Übersicht!$G$71/(Übersicht!$G$39+Übersicht!$G$71+Übersicht!$G$110)),0))</f>
        <v>0</v>
      </c>
      <c r="U46" s="273">
        <f>IF(AB46=$AK$17,Z46,IF(AB46=$AK$14,Z46*(Übersicht!$G$110/(Übersicht!$G$39+Übersicht!$G$71+Übersicht!$G$110)),0))</f>
        <v>0</v>
      </c>
      <c r="V46" s="273">
        <f>IF(AB46=$AK$17,AA46,IF(AB46=$AK$14,AA46*(Übersicht!$G$110/(Übersicht!$G$39+Übersicht!$G$71+Übersicht!$G$110)),0))</f>
        <v>0</v>
      </c>
      <c r="W46" s="274">
        <f t="shared" si="41"/>
        <v>0</v>
      </c>
      <c r="X46" s="273">
        <f t="shared" si="42"/>
        <v>0</v>
      </c>
      <c r="Y46" s="273">
        <f t="shared" si="43"/>
        <v>0</v>
      </c>
      <c r="Z46" s="335"/>
      <c r="AA46" s="338"/>
      <c r="AB46" s="350"/>
    </row>
    <row r="47" spans="1:28">
      <c r="A47" s="18">
        <f>IF(B47&gt;0,SUM(B$15:$B47),0)</f>
        <v>0</v>
      </c>
      <c r="B47" s="18">
        <f t="shared" si="35"/>
        <v>0</v>
      </c>
      <c r="C47" s="18">
        <f>IF(D47&gt;0,SUM(D$15:$D47),0)</f>
        <v>0</v>
      </c>
      <c r="D47" s="18">
        <f t="shared" si="36"/>
        <v>0</v>
      </c>
      <c r="E47" s="18">
        <f>IF(F47&gt;0,SUM(F$15:$F47),0)</f>
        <v>0</v>
      </c>
      <c r="F47" s="18">
        <f t="shared" si="37"/>
        <v>0</v>
      </c>
      <c r="G47" s="18">
        <f>IF(H47&gt;0,SUM($H$15:H47),0)</f>
        <v>0</v>
      </c>
      <c r="H47" s="18">
        <f t="shared" si="38"/>
        <v>0</v>
      </c>
      <c r="I47" s="18">
        <f>IF(J47&gt;0,SUM($J$15:J47),0)</f>
        <v>0</v>
      </c>
      <c r="J47" s="18">
        <f t="shared" si="39"/>
        <v>0</v>
      </c>
      <c r="K47" s="18">
        <f>IF(L47&gt;0,SUM($L$15:L47),0)</f>
        <v>0</v>
      </c>
      <c r="L47" s="18">
        <f t="shared" si="40"/>
        <v>0</v>
      </c>
      <c r="M47" s="18"/>
      <c r="N47" s="18"/>
      <c r="O47" s="332"/>
      <c r="P47" s="334"/>
      <c r="Q47" s="273">
        <f>IF(AB47=$AK$15,Z47,IF(AB47=$AK$14,Z47*(Übersicht!$G$39/(Übersicht!$G$39+Übersicht!$G$71+Übersicht!$G$110)),0))</f>
        <v>0</v>
      </c>
      <c r="R47" s="273">
        <f>IF(AB47=$AK$15,AA47,IF(AB47=$AK$14,AA47*(Übersicht!$G$39/(Übersicht!$G$39+Übersicht!$G$71+Übersicht!$G$110)),0))</f>
        <v>0</v>
      </c>
      <c r="S47" s="273">
        <f>IF(AB47=$AK$16,Z47,IF(AB47=$AK$14,Z47*(Übersicht!$G$71/(Übersicht!$G$39+Übersicht!$G$71+Übersicht!$G$110)),0))</f>
        <v>0</v>
      </c>
      <c r="T47" s="273">
        <f>IF(AB47=$AK$16,AA47,IF(AB47=$AK$14,AA47*(Übersicht!$G$71/(Übersicht!$G$39+Übersicht!$G$71+Übersicht!$G$110)),0))</f>
        <v>0</v>
      </c>
      <c r="U47" s="273">
        <f>IF(AB47=$AK$17,Z47,IF(AB47=$AK$14,Z47*(Übersicht!$G$110/(Übersicht!$G$39+Übersicht!$G$71+Übersicht!$G$110)),0))</f>
        <v>0</v>
      </c>
      <c r="V47" s="273">
        <f>IF(AB47=$AK$17,AA47,IF(AB47=$AK$14,AA47*(Übersicht!$G$110/(Übersicht!$G$39+Übersicht!$G$71+Übersicht!$G$110)),0))</f>
        <v>0</v>
      </c>
      <c r="W47" s="274">
        <f t="shared" si="41"/>
        <v>0</v>
      </c>
      <c r="X47" s="273">
        <f t="shared" si="42"/>
        <v>0</v>
      </c>
      <c r="Y47" s="273">
        <f t="shared" si="43"/>
        <v>0</v>
      </c>
      <c r="Z47" s="335"/>
      <c r="AA47" s="338"/>
      <c r="AB47" s="350"/>
    </row>
    <row r="48" spans="1:28">
      <c r="A48" s="18">
        <f>IF(B48&gt;0,SUM(B$15:$B48),0)</f>
        <v>0</v>
      </c>
      <c r="B48" s="18">
        <f t="shared" si="35"/>
        <v>0</v>
      </c>
      <c r="C48" s="18">
        <f>IF(D48&gt;0,SUM(D$15:$D48),0)</f>
        <v>0</v>
      </c>
      <c r="D48" s="18">
        <f t="shared" si="36"/>
        <v>0</v>
      </c>
      <c r="E48" s="18">
        <f>IF(F48&gt;0,SUM(F$15:$F48),0)</f>
        <v>0</v>
      </c>
      <c r="F48" s="18">
        <f t="shared" si="37"/>
        <v>0</v>
      </c>
      <c r="G48" s="18">
        <f>IF(H48&gt;0,SUM($H$15:H48),0)</f>
        <v>0</v>
      </c>
      <c r="H48" s="18">
        <f t="shared" si="38"/>
        <v>0</v>
      </c>
      <c r="I48" s="18">
        <f>IF(J48&gt;0,SUM($J$15:J48),0)</f>
        <v>0</v>
      </c>
      <c r="J48" s="18">
        <f t="shared" si="39"/>
        <v>0</v>
      </c>
      <c r="K48" s="18">
        <f>IF(L48&gt;0,SUM($L$15:L48),0)</f>
        <v>0</v>
      </c>
      <c r="L48" s="18">
        <f t="shared" si="40"/>
        <v>0</v>
      </c>
      <c r="M48" s="18"/>
      <c r="N48" s="18"/>
      <c r="O48" s="332"/>
      <c r="P48" s="334"/>
      <c r="Q48" s="273">
        <f>IF(AB48=$AK$15,Z48,IF(AB48=$AK$14,Z48*(Übersicht!$G$39/(Übersicht!$G$39+Übersicht!$G$71+Übersicht!$G$110)),0))</f>
        <v>0</v>
      </c>
      <c r="R48" s="273">
        <f>IF(AB48=$AK$15,AA48,IF(AB48=$AK$14,AA48*(Übersicht!$G$39/(Übersicht!$G$39+Übersicht!$G$71+Übersicht!$G$110)),0))</f>
        <v>0</v>
      </c>
      <c r="S48" s="273">
        <f>IF(AB48=$AK$16,Z48,IF(AB48=$AK$14,Z48*(Übersicht!$G$71/(Übersicht!$G$39+Übersicht!$G$71+Übersicht!$G$110)),0))</f>
        <v>0</v>
      </c>
      <c r="T48" s="273">
        <f>IF(AB48=$AK$16,AA48,IF(AB48=$AK$14,AA48*(Übersicht!$G$71/(Übersicht!$G$39+Übersicht!$G$71+Übersicht!$G$110)),0))</f>
        <v>0</v>
      </c>
      <c r="U48" s="273">
        <f>IF(AB48=$AK$17,Z48,IF(AB48=$AK$14,Z48*(Übersicht!$G$110/(Übersicht!$G$39+Übersicht!$G$71+Übersicht!$G$110)),0))</f>
        <v>0</v>
      </c>
      <c r="V48" s="273">
        <f>IF(AB48=$AK$17,AA48,IF(AB48=$AK$14,AA48*(Übersicht!$G$110/(Übersicht!$G$39+Übersicht!$G$71+Übersicht!$G$110)),0))</f>
        <v>0</v>
      </c>
      <c r="W48" s="274">
        <f t="shared" si="41"/>
        <v>0</v>
      </c>
      <c r="X48" s="273">
        <f t="shared" si="42"/>
        <v>0</v>
      </c>
      <c r="Y48" s="273">
        <f t="shared" si="43"/>
        <v>0</v>
      </c>
      <c r="Z48" s="335"/>
      <c r="AA48" s="338"/>
      <c r="AB48" s="350"/>
    </row>
    <row r="49" spans="1:28">
      <c r="A49" s="18">
        <f>IF(B49&gt;0,SUM(B$15:$B49),0)</f>
        <v>0</v>
      </c>
      <c r="B49" s="18">
        <f t="shared" si="35"/>
        <v>0</v>
      </c>
      <c r="C49" s="18">
        <f>IF(D49&gt;0,SUM(D$15:$D49),0)</f>
        <v>0</v>
      </c>
      <c r="D49" s="18">
        <f t="shared" si="36"/>
        <v>0</v>
      </c>
      <c r="E49" s="18">
        <f>IF(F49&gt;0,SUM(F$15:$F49),0)</f>
        <v>0</v>
      </c>
      <c r="F49" s="18">
        <f t="shared" si="37"/>
        <v>0</v>
      </c>
      <c r="G49" s="18">
        <f>IF(H49&gt;0,SUM($H$15:H49),0)</f>
        <v>0</v>
      </c>
      <c r="H49" s="18">
        <f t="shared" si="38"/>
        <v>0</v>
      </c>
      <c r="I49" s="18">
        <f>IF(J49&gt;0,SUM($J$15:J49),0)</f>
        <v>0</v>
      </c>
      <c r="J49" s="18">
        <f t="shared" si="39"/>
        <v>0</v>
      </c>
      <c r="K49" s="18">
        <f>IF(L49&gt;0,SUM($L$15:L49),0)</f>
        <v>0</v>
      </c>
      <c r="L49" s="18">
        <f t="shared" si="40"/>
        <v>0</v>
      </c>
      <c r="M49" s="18"/>
      <c r="N49" s="18"/>
      <c r="O49" s="332"/>
      <c r="P49" s="334"/>
      <c r="Q49" s="273">
        <f>IF(AB49=$AK$15,Z49,IF(AB49=$AK$14,Z49*(Übersicht!$G$39/(Übersicht!$G$39+Übersicht!$G$71+Übersicht!$G$110)),0))</f>
        <v>0</v>
      </c>
      <c r="R49" s="273">
        <f>IF(AB49=$AK$15,AA49,IF(AB49=$AK$14,AA49*(Übersicht!$G$39/(Übersicht!$G$39+Übersicht!$G$71+Übersicht!$G$110)),0))</f>
        <v>0</v>
      </c>
      <c r="S49" s="273">
        <f>IF(AB49=$AK$16,Z49,IF(AB49=$AK$14,Z49*(Übersicht!$G$71/(Übersicht!$G$39+Übersicht!$G$71+Übersicht!$G$110)),0))</f>
        <v>0</v>
      </c>
      <c r="T49" s="273">
        <f>IF(AB49=$AK$16,AA49,IF(AB49=$AK$14,AA49*(Übersicht!$G$71/(Übersicht!$G$39+Übersicht!$G$71+Übersicht!$G$110)),0))</f>
        <v>0</v>
      </c>
      <c r="U49" s="273">
        <f>IF(AB49=$AK$17,Z49,IF(AB49=$AK$14,Z49*(Übersicht!$G$110/(Übersicht!$G$39+Übersicht!$G$71+Übersicht!$G$110)),0))</f>
        <v>0</v>
      </c>
      <c r="V49" s="273">
        <f>IF(AB49=$AK$17,AA49,IF(AB49=$AK$14,AA49*(Übersicht!$G$110/(Übersicht!$G$39+Übersicht!$G$71+Übersicht!$G$110)),0))</f>
        <v>0</v>
      </c>
      <c r="W49" s="274">
        <f t="shared" si="41"/>
        <v>0</v>
      </c>
      <c r="X49" s="273">
        <f t="shared" si="42"/>
        <v>0</v>
      </c>
      <c r="Y49" s="273">
        <f t="shared" si="43"/>
        <v>0</v>
      </c>
      <c r="Z49" s="335"/>
      <c r="AA49" s="338"/>
      <c r="AB49" s="350"/>
    </row>
    <row r="50" spans="1:28">
      <c r="A50" s="18">
        <f>IF(B50&gt;0,SUM(B$15:$B50),0)</f>
        <v>0</v>
      </c>
      <c r="B50" s="18">
        <f t="shared" si="35"/>
        <v>0</v>
      </c>
      <c r="C50" s="18">
        <f>IF(D50&gt;0,SUM(D$15:$D50),0)</f>
        <v>0</v>
      </c>
      <c r="D50" s="18">
        <f t="shared" si="36"/>
        <v>0</v>
      </c>
      <c r="E50" s="18">
        <f>IF(F50&gt;0,SUM(F$15:$F50),0)</f>
        <v>0</v>
      </c>
      <c r="F50" s="18">
        <f t="shared" si="37"/>
        <v>0</v>
      </c>
      <c r="G50" s="18">
        <f>IF(H50&gt;0,SUM($H$15:H50),0)</f>
        <v>0</v>
      </c>
      <c r="H50" s="18">
        <f t="shared" si="38"/>
        <v>0</v>
      </c>
      <c r="I50" s="18">
        <f>IF(J50&gt;0,SUM($J$15:J50),0)</f>
        <v>0</v>
      </c>
      <c r="J50" s="18">
        <f t="shared" si="39"/>
        <v>0</v>
      </c>
      <c r="K50" s="18">
        <f>IF(L50&gt;0,SUM($L$15:L50),0)</f>
        <v>0</v>
      </c>
      <c r="L50" s="18">
        <f t="shared" si="40"/>
        <v>0</v>
      </c>
      <c r="M50" s="18"/>
      <c r="N50" s="18"/>
      <c r="O50" s="332"/>
      <c r="P50" s="334"/>
      <c r="Q50" s="273">
        <f>IF(AB50=$AK$15,Z50,IF(AB50=$AK$14,Z50*(Übersicht!$G$39/(Übersicht!$G$39+Übersicht!$G$71+Übersicht!$G$110)),0))</f>
        <v>0</v>
      </c>
      <c r="R50" s="273">
        <f>IF(AB50=$AK$15,AA50,IF(AB50=$AK$14,AA50*(Übersicht!$G$39/(Übersicht!$G$39+Übersicht!$G$71+Übersicht!$G$110)),0))</f>
        <v>0</v>
      </c>
      <c r="S50" s="273">
        <f>IF(AB50=$AK$16,Z50,IF(AB50=$AK$14,Z50*(Übersicht!$G$71/(Übersicht!$G$39+Übersicht!$G$71+Übersicht!$G$110)),0))</f>
        <v>0</v>
      </c>
      <c r="T50" s="273">
        <f>IF(AB50=$AK$16,AA50,IF(AB50=$AK$14,AA50*(Übersicht!$G$71/(Übersicht!$G$39+Übersicht!$G$71+Übersicht!$G$110)),0))</f>
        <v>0</v>
      </c>
      <c r="U50" s="273">
        <f>IF(AB50=$AK$17,Z50,IF(AB50=$AK$14,Z50*(Übersicht!$G$110/(Übersicht!$G$39+Übersicht!$G$71+Übersicht!$G$110)),0))</f>
        <v>0</v>
      </c>
      <c r="V50" s="273">
        <f>IF(AB50=$AK$17,AA50,IF(AB50=$AK$14,AA50*(Übersicht!$G$110/(Übersicht!$G$39+Übersicht!$G$71+Übersicht!$G$110)),0))</f>
        <v>0</v>
      </c>
      <c r="W50" s="274">
        <f t="shared" si="41"/>
        <v>0</v>
      </c>
      <c r="X50" s="273">
        <f t="shared" si="42"/>
        <v>0</v>
      </c>
      <c r="Y50" s="273">
        <f t="shared" si="43"/>
        <v>0</v>
      </c>
      <c r="Z50" s="335"/>
      <c r="AA50" s="338"/>
      <c r="AB50" s="350"/>
    </row>
    <row r="51" spans="1:28">
      <c r="A51" s="18">
        <f>IF(B51&gt;0,SUM(B$15:$B51),0)</f>
        <v>0</v>
      </c>
      <c r="B51" s="18">
        <f t="shared" si="3"/>
        <v>0</v>
      </c>
      <c r="C51" s="18">
        <f>IF(D51&gt;0,SUM(D$15:$D51),0)</f>
        <v>0</v>
      </c>
      <c r="D51" s="18">
        <f t="shared" si="4"/>
        <v>0</v>
      </c>
      <c r="E51" s="18">
        <f>IF(F51&gt;0,SUM(F$15:$F51),0)</f>
        <v>0</v>
      </c>
      <c r="F51" s="18">
        <f t="shared" si="14"/>
        <v>0</v>
      </c>
      <c r="G51" s="18">
        <f>IF(H51&gt;0,SUM($H$15:H51),0)</f>
        <v>0</v>
      </c>
      <c r="H51" s="18">
        <f t="shared" si="31"/>
        <v>0</v>
      </c>
      <c r="I51" s="18">
        <f>IF(J51&gt;0,SUM($J$15:J51),0)</f>
        <v>0</v>
      </c>
      <c r="J51" s="18">
        <f t="shared" si="16"/>
        <v>0</v>
      </c>
      <c r="K51" s="18">
        <f>IF(L51&gt;0,SUM($L$15:L51),0)</f>
        <v>0</v>
      </c>
      <c r="L51" s="18">
        <f t="shared" si="30"/>
        <v>0</v>
      </c>
      <c r="M51" s="18"/>
      <c r="N51" s="18"/>
      <c r="O51" s="332"/>
      <c r="P51" s="334"/>
      <c r="Q51" s="273">
        <f>IF(AB51=$AK$15,Z51,IF(AB51=$AK$14,Z51*(Übersicht!$G$39/(Übersicht!$G$39+Übersicht!$G$71+Übersicht!$G$110)),0))</f>
        <v>0</v>
      </c>
      <c r="R51" s="273">
        <f>IF(AB51=$AK$15,AA51,IF(AB51=$AK$14,AA51*(Übersicht!$G$39/(Übersicht!$G$39+Übersicht!$G$71+Übersicht!$G$110)),0))</f>
        <v>0</v>
      </c>
      <c r="S51" s="273">
        <f>IF(AB51=$AK$16,Z51,IF(AB51=$AK$14,Z51*(Übersicht!$G$71/(Übersicht!$G$39+Übersicht!$G$71+Übersicht!$G$110)),0))</f>
        <v>0</v>
      </c>
      <c r="T51" s="273">
        <f>IF(AB51=$AK$16,AA51,IF(AB51=$AK$14,AA51*(Übersicht!$G$71/(Übersicht!$G$39+Übersicht!$G$71+Übersicht!$G$110)),0))</f>
        <v>0</v>
      </c>
      <c r="U51" s="273">
        <f>IF(AB51=$AK$17,Z51,IF(AB51=$AK$14,Z51*(Übersicht!$G$110/(Übersicht!$G$39+Übersicht!$G$71+Übersicht!$G$110)),0))</f>
        <v>0</v>
      </c>
      <c r="V51" s="273">
        <f>IF(AB51=$AK$17,AA51,IF(AB51=$AK$14,AA51*(Übersicht!$G$110/(Übersicht!$G$39+Übersicht!$G$71+Übersicht!$G$110)),0))</f>
        <v>0</v>
      </c>
      <c r="W51" s="274">
        <f t="shared" si="32"/>
        <v>0</v>
      </c>
      <c r="X51" s="273">
        <f t="shared" si="33"/>
        <v>0</v>
      </c>
      <c r="Y51" s="273">
        <f t="shared" si="34"/>
        <v>0</v>
      </c>
      <c r="Z51" s="335"/>
      <c r="AA51" s="338"/>
      <c r="AB51" s="350"/>
    </row>
    <row r="52" spans="1:28">
      <c r="A52" s="18">
        <f>IF(B52&gt;0,SUM(B$15:$B52),0)</f>
        <v>0</v>
      </c>
      <c r="B52" s="18">
        <f t="shared" si="3"/>
        <v>0</v>
      </c>
      <c r="C52" s="18">
        <f>IF(D52&gt;0,SUM(D$15:$D52),0)</f>
        <v>0</v>
      </c>
      <c r="D52" s="18">
        <f t="shared" si="4"/>
        <v>0</v>
      </c>
      <c r="E52" s="18">
        <f>IF(F52&gt;0,SUM(F$15:$F52),0)</f>
        <v>0</v>
      </c>
      <c r="F52" s="18">
        <f t="shared" si="14"/>
        <v>0</v>
      </c>
      <c r="G52" s="18">
        <f>IF(H52&gt;0,SUM($H$15:H52),0)</f>
        <v>0</v>
      </c>
      <c r="H52" s="18">
        <f t="shared" si="31"/>
        <v>0</v>
      </c>
      <c r="I52" s="18">
        <f>IF(J52&gt;0,SUM($J$15:J52),0)</f>
        <v>0</v>
      </c>
      <c r="J52" s="18">
        <f t="shared" si="16"/>
        <v>0</v>
      </c>
      <c r="K52" s="18">
        <f>IF(L52&gt;0,SUM($L$15:L52),0)</f>
        <v>0</v>
      </c>
      <c r="L52" s="18">
        <f t="shared" si="30"/>
        <v>0</v>
      </c>
      <c r="M52" s="18"/>
      <c r="N52" s="18"/>
      <c r="O52" s="332"/>
      <c r="P52" s="334"/>
      <c r="Q52" s="273">
        <f>IF(AB52=$AK$15,Z52,IF(AB52=$AK$14,Z52*(Übersicht!$G$39/(Übersicht!$G$39+Übersicht!$G$71+Übersicht!$G$110)),0))</f>
        <v>0</v>
      </c>
      <c r="R52" s="273">
        <f>IF(AB52=$AK$15,AA52,IF(AB52=$AK$14,AA52*(Übersicht!$G$39/(Übersicht!$G$39+Übersicht!$G$71+Übersicht!$G$110)),0))</f>
        <v>0</v>
      </c>
      <c r="S52" s="273">
        <f>IF(AB52=$AK$16,Z52,IF(AB52=$AK$14,Z52*(Übersicht!$G$71/(Übersicht!$G$39+Übersicht!$G$71+Übersicht!$G$110)),0))</f>
        <v>0</v>
      </c>
      <c r="T52" s="273">
        <f>IF(AB52=$AK$16,AA52,IF(AB52=$AK$14,AA52*(Übersicht!$G$71/(Übersicht!$G$39+Übersicht!$G$71+Übersicht!$G$110)),0))</f>
        <v>0</v>
      </c>
      <c r="U52" s="273">
        <f>IF(AB52=$AK$17,Z52,IF(AB52=$AK$14,Z52*(Übersicht!$G$110/(Übersicht!$G$39+Übersicht!$G$71+Übersicht!$G$110)),0))</f>
        <v>0</v>
      </c>
      <c r="V52" s="273">
        <f>IF(AB52=$AK$17,AA52,IF(AB52=$AK$14,AA52*(Übersicht!$G$110/(Übersicht!$G$39+Übersicht!$G$71+Übersicht!$G$110)),0))</f>
        <v>0</v>
      </c>
      <c r="W52" s="274">
        <f t="shared" si="32"/>
        <v>0</v>
      </c>
      <c r="X52" s="273">
        <f t="shared" si="33"/>
        <v>0</v>
      </c>
      <c r="Y52" s="273">
        <f t="shared" si="34"/>
        <v>0</v>
      </c>
      <c r="Z52" s="335"/>
      <c r="AA52" s="338"/>
      <c r="AB52" s="350"/>
    </row>
    <row r="53" spans="1:28">
      <c r="A53" s="18">
        <f>IF(B53&gt;0,SUM(B$15:$B53),0)</f>
        <v>0</v>
      </c>
      <c r="B53" s="18">
        <f t="shared" si="3"/>
        <v>0</v>
      </c>
      <c r="C53" s="18">
        <f>IF(D53&gt;0,SUM(D$15:$D53),0)</f>
        <v>0</v>
      </c>
      <c r="D53" s="18">
        <f t="shared" si="4"/>
        <v>0</v>
      </c>
      <c r="E53" s="18">
        <f>IF(F53&gt;0,SUM(F$15:$F53),0)</f>
        <v>0</v>
      </c>
      <c r="F53" s="18">
        <f t="shared" si="14"/>
        <v>0</v>
      </c>
      <c r="G53" s="18">
        <f>IF(H53&gt;0,SUM($H$15:H53),0)</f>
        <v>0</v>
      </c>
      <c r="H53" s="18">
        <f t="shared" si="31"/>
        <v>0</v>
      </c>
      <c r="I53" s="18">
        <f>IF(J53&gt;0,SUM($J$15:J53),0)</f>
        <v>0</v>
      </c>
      <c r="J53" s="18">
        <f t="shared" si="16"/>
        <v>0</v>
      </c>
      <c r="K53" s="18">
        <f>IF(L53&gt;0,SUM($L$15:L53),0)</f>
        <v>0</v>
      </c>
      <c r="L53" s="18">
        <f t="shared" si="30"/>
        <v>0</v>
      </c>
      <c r="M53" s="18"/>
      <c r="N53" s="18"/>
      <c r="O53" s="332"/>
      <c r="P53" s="334"/>
      <c r="Q53" s="273">
        <f>IF(AB53=$AK$15,Z53,IF(AB53=$AK$14,Z53*(Übersicht!$G$39/(Übersicht!$G$39+Übersicht!$G$71+Übersicht!$G$110)),0))</f>
        <v>0</v>
      </c>
      <c r="R53" s="273">
        <f>IF(AB53=$AK$15,AA53,IF(AB53=$AK$14,AA53*(Übersicht!$G$39/(Übersicht!$G$39+Übersicht!$G$71+Übersicht!$G$110)),0))</f>
        <v>0</v>
      </c>
      <c r="S53" s="273">
        <f>IF(AB53=$AK$16,Z53,IF(AB53=$AK$14,Z53*(Übersicht!$G$71/(Übersicht!$G$39+Übersicht!$G$71+Übersicht!$G$110)),0))</f>
        <v>0</v>
      </c>
      <c r="T53" s="273">
        <f>IF(AB53=$AK$16,AA53,IF(AB53=$AK$14,AA53*(Übersicht!$G$71/(Übersicht!$G$39+Übersicht!$G$71+Übersicht!$G$110)),0))</f>
        <v>0</v>
      </c>
      <c r="U53" s="273">
        <f>IF(AB53=$AK$17,Z53,IF(AB53=$AK$14,Z53*(Übersicht!$G$110/(Übersicht!$G$39+Übersicht!$G$71+Übersicht!$G$110)),0))</f>
        <v>0</v>
      </c>
      <c r="V53" s="273">
        <f>IF(AB53=$AK$17,AA53,IF(AB53=$AK$14,AA53*(Übersicht!$G$110/(Übersicht!$G$39+Übersicht!$G$71+Übersicht!$G$110)),0))</f>
        <v>0</v>
      </c>
      <c r="W53" s="274">
        <f t="shared" si="32"/>
        <v>0</v>
      </c>
      <c r="X53" s="273">
        <f t="shared" si="33"/>
        <v>0</v>
      </c>
      <c r="Y53" s="273">
        <f t="shared" si="34"/>
        <v>0</v>
      </c>
      <c r="Z53" s="335"/>
      <c r="AA53" s="338"/>
      <c r="AB53" s="350"/>
    </row>
    <row r="54" spans="1:28">
      <c r="A54" s="18">
        <f>IF(B54&gt;0,SUM(B$15:$B54),0)</f>
        <v>0</v>
      </c>
      <c r="B54" s="18">
        <f t="shared" si="3"/>
        <v>0</v>
      </c>
      <c r="C54" s="18">
        <f>IF(D54&gt;0,SUM(D$15:$D54),0)</f>
        <v>0</v>
      </c>
      <c r="D54" s="18">
        <f t="shared" si="4"/>
        <v>0</v>
      </c>
      <c r="E54" s="18">
        <f>IF(F54&gt;0,SUM(F$15:$F54),0)</f>
        <v>0</v>
      </c>
      <c r="F54" s="18">
        <f t="shared" si="14"/>
        <v>0</v>
      </c>
      <c r="G54" s="18">
        <f>IF(H54&gt;0,SUM($H$15:H54),0)</f>
        <v>0</v>
      </c>
      <c r="H54" s="18">
        <f t="shared" si="31"/>
        <v>0</v>
      </c>
      <c r="I54" s="18">
        <f>IF(J54&gt;0,SUM($J$15:J54),0)</f>
        <v>0</v>
      </c>
      <c r="J54" s="18">
        <f t="shared" si="16"/>
        <v>0</v>
      </c>
      <c r="K54" s="18">
        <f>IF(L54&gt;0,SUM($L$15:L54),0)</f>
        <v>0</v>
      </c>
      <c r="L54" s="18">
        <f t="shared" si="30"/>
        <v>0</v>
      </c>
      <c r="M54" s="18"/>
      <c r="N54" s="18"/>
      <c r="O54" s="332"/>
      <c r="P54" s="334"/>
      <c r="Q54" s="273">
        <f>IF(AB54=$AK$15,Z54,IF(AB54=$AK$14,Z54*(Übersicht!$G$39/(Übersicht!$G$39+Übersicht!$G$71+Übersicht!$G$110)),0))</f>
        <v>0</v>
      </c>
      <c r="R54" s="273">
        <f>IF(AB54=$AK$15,AA54,IF(AB54=$AK$14,AA54*(Übersicht!$G$39/(Übersicht!$G$39+Übersicht!$G$71+Übersicht!$G$110)),0))</f>
        <v>0</v>
      </c>
      <c r="S54" s="273">
        <f>IF(AB54=$AK$16,Z54,IF(AB54=$AK$14,Z54*(Übersicht!$G$71/(Übersicht!$G$39+Übersicht!$G$71+Übersicht!$G$110)),0))</f>
        <v>0</v>
      </c>
      <c r="T54" s="273">
        <f>IF(AB54=$AK$16,AA54,IF(AB54=$AK$14,AA54*(Übersicht!$G$71/(Übersicht!$G$39+Übersicht!$G$71+Übersicht!$G$110)),0))</f>
        <v>0</v>
      </c>
      <c r="U54" s="273">
        <f>IF(AB54=$AK$17,Z54,IF(AB54=$AK$14,Z54*(Übersicht!$G$110/(Übersicht!$G$39+Übersicht!$G$71+Übersicht!$G$110)),0))</f>
        <v>0</v>
      </c>
      <c r="V54" s="273">
        <f>IF(AB54=$AK$17,AA54,IF(AB54=$AK$14,AA54*(Übersicht!$G$110/(Übersicht!$G$39+Übersicht!$G$71+Übersicht!$G$110)),0))</f>
        <v>0</v>
      </c>
      <c r="W54" s="274">
        <f t="shared" si="32"/>
        <v>0</v>
      </c>
      <c r="X54" s="273">
        <f t="shared" si="33"/>
        <v>0</v>
      </c>
      <c r="Y54" s="273">
        <f t="shared" si="34"/>
        <v>0</v>
      </c>
      <c r="Z54" s="335"/>
      <c r="AA54" s="338"/>
      <c r="AB54" s="350"/>
    </row>
    <row r="55" spans="1:28" ht="13.5" thickBot="1">
      <c r="A55" s="18">
        <f>IF(B55&gt;0,SUM(B$15:$B55),0)</f>
        <v>0</v>
      </c>
      <c r="B55" s="18">
        <f t="shared" si="3"/>
        <v>0</v>
      </c>
      <c r="C55" s="18">
        <f>IF(D55&gt;0,SUM(D$15:$D55),0)</f>
        <v>0</v>
      </c>
      <c r="D55" s="18">
        <f t="shared" si="4"/>
        <v>0</v>
      </c>
      <c r="E55" s="18">
        <f>IF(F55&gt;0,SUM(F$15:$F55),0)</f>
        <v>0</v>
      </c>
      <c r="F55" s="18">
        <f t="shared" si="14"/>
        <v>0</v>
      </c>
      <c r="G55" s="18">
        <f>IF(H55&gt;0,SUM($H$15:H55),0)</f>
        <v>0</v>
      </c>
      <c r="H55" s="18">
        <f t="shared" si="31"/>
        <v>0</v>
      </c>
      <c r="I55" s="18">
        <f>IF(J55&gt;0,SUM($J$15:J55),0)</f>
        <v>0</v>
      </c>
      <c r="J55" s="18">
        <f t="shared" si="16"/>
        <v>0</v>
      </c>
      <c r="K55" s="18">
        <f>IF(L55&gt;0,SUM($L$15:L55),0)</f>
        <v>0</v>
      </c>
      <c r="L55" s="18">
        <f t="shared" si="30"/>
        <v>0</v>
      </c>
      <c r="M55" s="18"/>
      <c r="N55" s="18"/>
      <c r="O55" s="333"/>
      <c r="P55" s="334"/>
      <c r="Q55" s="273">
        <f>IF(AB55=$AK$15,Z55,IF(AB55=$AK$14,Z55*(Übersicht!$G$39/(Übersicht!$G$39+Übersicht!$G$71+Übersicht!$G$110)),0))</f>
        <v>0</v>
      </c>
      <c r="R55" s="273">
        <f>IF(AB55=$AK$15,AA55,IF(AB55=$AK$14,AA55*(Übersicht!$G$39/(Übersicht!$G$39+Übersicht!$G$71+Übersicht!$G$110)),0))</f>
        <v>0</v>
      </c>
      <c r="S55" s="273">
        <f>IF(AB55=$AK$16,Z55,IF(AB55=$AK$14,Z55*(Übersicht!$G$71/(Übersicht!$G$39+Übersicht!$G$71+Übersicht!$G$110)),0))</f>
        <v>0</v>
      </c>
      <c r="T55" s="273">
        <f>IF(AB55=$AK$16,AA55,IF(AB55=$AK$14,AA55*(Übersicht!$G$71/(Übersicht!$G$39+Übersicht!$G$71+Übersicht!$G$110)),0))</f>
        <v>0</v>
      </c>
      <c r="U55" s="273">
        <f>IF(AB55=$AK$17,Z55,IF(AB55=$AK$14,Z55*(Übersicht!$G$110/(Übersicht!$G$39+Übersicht!$G$71+Übersicht!$G$110)),0))</f>
        <v>0</v>
      </c>
      <c r="V55" s="273">
        <f>IF(AB55=$AK$17,AA55,IF(AB55=$AK$14,AA55*(Übersicht!$G$110/(Übersicht!$G$39+Übersicht!$G$71+Übersicht!$G$110)),0))</f>
        <v>0</v>
      </c>
      <c r="W55" s="274">
        <f t="shared" si="32"/>
        <v>0</v>
      </c>
      <c r="X55" s="273">
        <f t="shared" si="33"/>
        <v>0</v>
      </c>
      <c r="Y55" s="273">
        <f t="shared" si="34"/>
        <v>0</v>
      </c>
      <c r="Z55" s="336"/>
      <c r="AA55" s="339"/>
      <c r="AB55" s="350"/>
    </row>
    <row r="56" spans="1:28" ht="13.5" thickBot="1">
      <c r="A56" s="18"/>
      <c r="B56" s="18"/>
      <c r="C56" s="18"/>
      <c r="D56" s="18"/>
      <c r="E56" s="18"/>
      <c r="F56" s="18"/>
      <c r="I56" s="18"/>
      <c r="J56" s="18"/>
      <c r="O56" s="261"/>
      <c r="P56" s="262" t="s">
        <v>10</v>
      </c>
      <c r="Q56" s="263" t="e">
        <f t="shared" ref="Q56:AA56" si="44">SUM(Q15:Q55)</f>
        <v>#DIV/0!</v>
      </c>
      <c r="R56" s="263" t="e">
        <f t="shared" si="44"/>
        <v>#DIV/0!</v>
      </c>
      <c r="S56" s="263" t="e">
        <f t="shared" si="44"/>
        <v>#DIV/0!</v>
      </c>
      <c r="T56" s="263" t="e">
        <f t="shared" si="44"/>
        <v>#DIV/0!</v>
      </c>
      <c r="U56" s="263" t="e">
        <f t="shared" si="44"/>
        <v>#DIV/0!</v>
      </c>
      <c r="V56" s="263" t="e">
        <f t="shared" si="44"/>
        <v>#DIV/0!</v>
      </c>
      <c r="W56" s="263">
        <f t="shared" si="44"/>
        <v>0</v>
      </c>
      <c r="X56" s="263">
        <f t="shared" si="44"/>
        <v>0</v>
      </c>
      <c r="Y56" s="264">
        <f t="shared" si="44"/>
        <v>0</v>
      </c>
      <c r="Z56" s="265" t="e">
        <f t="shared" si="44"/>
        <v>#DIV/0!</v>
      </c>
      <c r="AA56" s="266" t="e">
        <f t="shared" si="44"/>
        <v>#DIV/0!</v>
      </c>
      <c r="AB56" s="221"/>
    </row>
    <row r="57" spans="1:28" ht="15" customHeight="1">
      <c r="A57" s="18"/>
      <c r="B57" s="18"/>
      <c r="C57" s="18"/>
      <c r="D57" s="18"/>
      <c r="E57" s="18"/>
      <c r="F57" s="18"/>
      <c r="I57" s="18"/>
      <c r="J57" s="18"/>
      <c r="O57" s="245" t="s">
        <v>0</v>
      </c>
      <c r="P57" s="246" t="s">
        <v>1</v>
      </c>
      <c r="Q57" s="416">
        <f>Q13</f>
        <v>0</v>
      </c>
      <c r="R57" s="417"/>
      <c r="S57" s="416">
        <f>S13</f>
        <v>0</v>
      </c>
      <c r="T57" s="417"/>
      <c r="U57" s="421">
        <f>U13</f>
        <v>0</v>
      </c>
      <c r="V57" s="417"/>
      <c r="W57" s="247" t="s">
        <v>11</v>
      </c>
      <c r="X57" s="419" t="s">
        <v>19</v>
      </c>
      <c r="Y57" s="420"/>
      <c r="Z57" s="419" t="s">
        <v>168</v>
      </c>
      <c r="AA57" s="420"/>
      <c r="AB57" s="219" t="s">
        <v>17</v>
      </c>
    </row>
    <row r="58" spans="1:28" ht="13.5" thickBot="1">
      <c r="A58" s="18"/>
      <c r="B58" s="18"/>
      <c r="C58" s="18"/>
      <c r="D58" s="18"/>
      <c r="E58" s="18"/>
      <c r="F58" s="18"/>
      <c r="G58" s="4" t="s">
        <v>41</v>
      </c>
      <c r="H58" s="4" t="s">
        <v>41</v>
      </c>
      <c r="I58" s="18"/>
      <c r="J58" s="18"/>
      <c r="K58" s="4" t="s">
        <v>40</v>
      </c>
      <c r="L58" s="4" t="s">
        <v>39</v>
      </c>
      <c r="O58" s="248" t="s">
        <v>14</v>
      </c>
      <c r="P58" s="249" t="s">
        <v>2</v>
      </c>
      <c r="Q58" s="250" t="s">
        <v>12</v>
      </c>
      <c r="R58" s="251" t="s">
        <v>13</v>
      </c>
      <c r="S58" s="250" t="s">
        <v>12</v>
      </c>
      <c r="T58" s="251" t="s">
        <v>13</v>
      </c>
      <c r="U58" s="252" t="s">
        <v>12</v>
      </c>
      <c r="V58" s="253" t="s">
        <v>13</v>
      </c>
      <c r="W58" s="254" t="s">
        <v>3</v>
      </c>
      <c r="X58" s="255" t="s">
        <v>68</v>
      </c>
      <c r="Y58" s="255" t="s">
        <v>69</v>
      </c>
      <c r="Z58" s="250" t="s">
        <v>12</v>
      </c>
      <c r="AA58" s="251" t="s">
        <v>13</v>
      </c>
      <c r="AB58" s="220"/>
    </row>
    <row r="59" spans="1:28">
      <c r="A59" s="18">
        <f>IF(B59&gt;0,SUM(B$15:$B59),0)</f>
        <v>0</v>
      </c>
      <c r="B59" s="18">
        <f t="shared" ref="B59:B112" si="45">IF(Q59&lt;&gt;0,1,IF(R59&lt;&gt;0,1,0))</f>
        <v>0</v>
      </c>
      <c r="C59" s="18">
        <f>IF(D59&gt;0,SUM(D$15:$D59),0)</f>
        <v>0</v>
      </c>
      <c r="D59" s="18">
        <f t="shared" ref="D59:D112" si="46">IF(S59&lt;&gt;0,1,IF(T59&lt;&gt;0,1,0))</f>
        <v>0</v>
      </c>
      <c r="E59" s="18">
        <f>IF(F59&gt;0,SUM(F$15:$F59),0)</f>
        <v>0</v>
      </c>
      <c r="F59" s="18">
        <f t="shared" si="14"/>
        <v>0</v>
      </c>
      <c r="G59" s="18">
        <f>IF(H59&gt;0,SUM($H$15:H59),0)</f>
        <v>0</v>
      </c>
      <c r="H59" s="18">
        <f>IF(X59&lt;&gt;0,1,0)</f>
        <v>0</v>
      </c>
      <c r="I59" s="18">
        <f>IF(J59&gt;0,SUM($J$15:J59),0)</f>
        <v>0</v>
      </c>
      <c r="J59" s="18">
        <f t="shared" si="16"/>
        <v>0</v>
      </c>
      <c r="K59" s="18">
        <f>IF(L59&gt;0,SUM($L$15:L59),0)</f>
        <v>0</v>
      </c>
      <c r="L59" s="18">
        <f>IF(W59&lt;&gt;0,1,0)</f>
        <v>0</v>
      </c>
      <c r="M59" s="18"/>
      <c r="N59" s="18"/>
      <c r="O59" s="332"/>
      <c r="P59" s="334"/>
      <c r="Q59" s="273">
        <f>IF(AB59=$AK$15,Z59,IF(AB59=$AK$14,Z59*(Übersicht!$G$39/(Übersicht!$G$39+Übersicht!$G$71+Übersicht!$G$110)),0))</f>
        <v>0</v>
      </c>
      <c r="R59" s="273">
        <f>IF(AB59=$AK$15,AA59,IF(AB59=$AK$14,AA59*(Übersicht!$G$39/(Übersicht!$G$39+Übersicht!$G$71+Übersicht!$G$110)),0))</f>
        <v>0</v>
      </c>
      <c r="S59" s="273">
        <f>IF(AB59=$AK$16,Z59,IF(AB59=$AK$14,Z59*(Übersicht!$G$71/(Übersicht!$G$39+Übersicht!$G$71+Übersicht!$G$110)),0))</f>
        <v>0</v>
      </c>
      <c r="T59" s="273">
        <f>IF(AB59=$AK$16,AA59,IF(AB59=$AK$14,AA59*(Übersicht!$G$71/(Übersicht!$G$39+Übersicht!$G$71+Übersicht!$G$110)),0))</f>
        <v>0</v>
      </c>
      <c r="U59" s="273">
        <f>IF(AB59=$AK$17,Z59,IF(AB59=$AK$14,Z59*(Übersicht!$G$110/(Übersicht!$G$39+Übersicht!$G$71+Übersicht!$G$110)),0))</f>
        <v>0</v>
      </c>
      <c r="V59" s="273">
        <f>IF(AB59=$AK$17,AA59,IF(AB59=$AK$14,AA59*(Übersicht!$G$110/(Übersicht!$G$39+Übersicht!$G$71+Übersicht!$G$110)),0))</f>
        <v>0</v>
      </c>
      <c r="W59" s="274">
        <f t="shared" ref="W59:W112" si="47">IF(AB59=$AK$18,Z59*-1+AA59,0)</f>
        <v>0</v>
      </c>
      <c r="X59" s="273">
        <f t="shared" ref="X59:X112" si="48">IF(AB59=$AK$19,AA59-Z59,0)</f>
        <v>0</v>
      </c>
      <c r="Y59" s="273">
        <f>IF(AB59=$AK$20,AA59-Z59,0)</f>
        <v>0</v>
      </c>
      <c r="Z59" s="335"/>
      <c r="AA59" s="338"/>
      <c r="AB59" s="351"/>
    </row>
    <row r="60" spans="1:28">
      <c r="A60" s="18">
        <f>IF(B60&gt;0,SUM(B$15:$B60),0)</f>
        <v>0</v>
      </c>
      <c r="B60" s="18">
        <f t="shared" si="45"/>
        <v>0</v>
      </c>
      <c r="C60" s="18">
        <f>IF(D60&gt;0,SUM(D$15:$D60),0)</f>
        <v>0</v>
      </c>
      <c r="D60" s="18">
        <f t="shared" si="46"/>
        <v>0</v>
      </c>
      <c r="E60" s="18">
        <f>IF(F60&gt;0,SUM(F$15:$F60),0)</f>
        <v>0</v>
      </c>
      <c r="F60" s="18">
        <f t="shared" si="14"/>
        <v>0</v>
      </c>
      <c r="G60" s="18">
        <f>IF(H60&gt;0,SUM($H$15:H60),0)</f>
        <v>0</v>
      </c>
      <c r="H60" s="18">
        <f t="shared" ref="H60:H61" si="49">IF(X60&lt;&gt;0,1,0)</f>
        <v>0</v>
      </c>
      <c r="I60" s="18">
        <f>IF(J60&gt;0,SUM($J$15:J60),0)</f>
        <v>0</v>
      </c>
      <c r="J60" s="18">
        <f t="shared" si="16"/>
        <v>0</v>
      </c>
      <c r="K60" s="18">
        <f>IF(L60&gt;0,SUM($L$15:L60),0)</f>
        <v>0</v>
      </c>
      <c r="L60" s="18">
        <f t="shared" ref="L60:L112" si="50">IF(W60&lt;&gt;0,1,0)</f>
        <v>0</v>
      </c>
      <c r="M60" s="18"/>
      <c r="N60" s="18"/>
      <c r="O60" s="332"/>
      <c r="P60" s="340"/>
      <c r="Q60" s="273">
        <f>IF(AB60=$AK$15,Z60,IF(AB60=$AK$14,Z60*(Übersicht!$G$39/(Übersicht!$G$39+Übersicht!$G$71+Übersicht!$G$110)),0))</f>
        <v>0</v>
      </c>
      <c r="R60" s="273">
        <f>IF(AB60=$AK$15,AA60,IF(AB60=$AK$14,AA60*(Übersicht!$G$39/(Übersicht!$G$39+Übersicht!$G$71+Übersicht!$G$110)),0))</f>
        <v>0</v>
      </c>
      <c r="S60" s="273">
        <f>IF(AB60=$AK$16,Z60,IF(AB60=$AK$14,Z60*(Übersicht!$G$71/(Übersicht!$G$39+Übersicht!$G$71+Übersicht!$G$110)),0))</f>
        <v>0</v>
      </c>
      <c r="T60" s="273">
        <f>IF(AB60=$AK$16,AA60,IF(AB60=$AK$14,AA60*(Übersicht!$G$71/(Übersicht!$G$39+Übersicht!$G$71+Übersicht!$G$110)),0))</f>
        <v>0</v>
      </c>
      <c r="U60" s="273">
        <f>IF(AB60=$AK$17,Z60,IF(AB60=$AK$14,Z60*(Übersicht!$G$110/(Übersicht!$G$39+Übersicht!$G$71+Übersicht!$G$110)),0))</f>
        <v>0</v>
      </c>
      <c r="V60" s="273">
        <f>IF(AB60=$AK$17,AA60,IF(AB60=$AK$14,AA60*(Übersicht!$G$110/(Übersicht!$G$39+Übersicht!$G$71+Übersicht!$G$110)),0))</f>
        <v>0</v>
      </c>
      <c r="W60" s="274">
        <f t="shared" si="47"/>
        <v>0</v>
      </c>
      <c r="X60" s="273">
        <f t="shared" si="48"/>
        <v>0</v>
      </c>
      <c r="Y60" s="273">
        <f t="shared" ref="Y60:Y112" si="51">IF(AB60=$AK$20,AA60-Z60,0)</f>
        <v>0</v>
      </c>
      <c r="Z60" s="335"/>
      <c r="AA60" s="338"/>
      <c r="AB60" s="351"/>
    </row>
    <row r="61" spans="1:28" ht="15" customHeight="1">
      <c r="A61" s="18">
        <f>IF(B61&gt;0,SUM(B$15:$B61),0)</f>
        <v>0</v>
      </c>
      <c r="B61" s="18">
        <f t="shared" si="45"/>
        <v>0</v>
      </c>
      <c r="C61" s="18">
        <f>IF(D61&gt;0,SUM(D$15:$D61),0)</f>
        <v>0</v>
      </c>
      <c r="D61" s="18">
        <f t="shared" si="46"/>
        <v>0</v>
      </c>
      <c r="E61" s="18">
        <f>IF(F61&gt;0,SUM(F$15:$F61),0)</f>
        <v>0</v>
      </c>
      <c r="F61" s="18">
        <f t="shared" si="14"/>
        <v>0</v>
      </c>
      <c r="G61" s="18">
        <f>IF(H61&gt;0,SUM($H$15:H61),0)</f>
        <v>0</v>
      </c>
      <c r="H61" s="18">
        <f t="shared" si="49"/>
        <v>0</v>
      </c>
      <c r="I61" s="18">
        <f>IF(J61&gt;0,SUM($J$15:J61),0)</f>
        <v>0</v>
      </c>
      <c r="J61" s="18">
        <f t="shared" si="16"/>
        <v>0</v>
      </c>
      <c r="K61" s="18">
        <f>IF(L61&gt;0,SUM($L$15:L61),0)</f>
        <v>0</v>
      </c>
      <c r="L61" s="18">
        <f t="shared" si="50"/>
        <v>0</v>
      </c>
      <c r="M61" s="18"/>
      <c r="N61" s="18"/>
      <c r="O61" s="332"/>
      <c r="P61" s="340"/>
      <c r="Q61" s="273">
        <f>IF(AB61=$AK$15,Z61,IF(AB61=$AK$14,Z61*(Übersicht!$G$39/(Übersicht!$G$39+Übersicht!$G$71+Übersicht!$G$110)),0))</f>
        <v>0</v>
      </c>
      <c r="R61" s="273">
        <f>IF(AB61=$AK$15,AA61,IF(AB61=$AK$14,AA61*(Übersicht!$G$39/(Übersicht!$G$39+Übersicht!$G$71+Übersicht!$G$110)),0))</f>
        <v>0</v>
      </c>
      <c r="S61" s="273">
        <f>IF(AB61=$AK$16,Z61,IF(AB61=$AK$14,Z61*(Übersicht!$G$71/(Übersicht!$G$39+Übersicht!$G$71+Übersicht!$G$110)),0))</f>
        <v>0</v>
      </c>
      <c r="T61" s="273">
        <f>IF(AB61=$AK$16,AA61,IF(AB61=$AK$14,AA61*(Übersicht!$G$71/(Übersicht!$G$39+Übersicht!$G$71+Übersicht!$G$110)),0))</f>
        <v>0</v>
      </c>
      <c r="U61" s="273">
        <f>IF(AB61=$AK$17,Z61,IF(AB61=$AK$14,Z61*(Übersicht!$G$110/(Übersicht!$G$39+Übersicht!$G$71+Übersicht!$G$110)),0))</f>
        <v>0</v>
      </c>
      <c r="V61" s="273">
        <f>IF(AB61=$AK$17,AA61,IF(AB61=$AK$14,AA61*(Übersicht!$G$110/(Übersicht!$G$39+Übersicht!$G$71+Übersicht!$G$110)),0))</f>
        <v>0</v>
      </c>
      <c r="W61" s="274">
        <f t="shared" si="47"/>
        <v>0</v>
      </c>
      <c r="X61" s="273">
        <f t="shared" si="48"/>
        <v>0</v>
      </c>
      <c r="Y61" s="273">
        <f t="shared" si="51"/>
        <v>0</v>
      </c>
      <c r="Z61" s="335"/>
      <c r="AA61" s="338"/>
      <c r="AB61" s="351"/>
    </row>
    <row r="62" spans="1:28">
      <c r="A62" s="18">
        <f>IF(B62&gt;0,SUM(B$15:$B62),0)</f>
        <v>0</v>
      </c>
      <c r="B62" s="18">
        <f t="shared" si="45"/>
        <v>0</v>
      </c>
      <c r="C62" s="18">
        <f>IF(D62&gt;0,SUM(D$15:$D62),0)</f>
        <v>0</v>
      </c>
      <c r="D62" s="18">
        <f t="shared" si="46"/>
        <v>0</v>
      </c>
      <c r="E62" s="18">
        <f>IF(F62&gt;0,SUM(F$15:$F62),0)</f>
        <v>0</v>
      </c>
      <c r="F62" s="18">
        <f t="shared" si="14"/>
        <v>0</v>
      </c>
      <c r="G62" s="18">
        <f>IF(H62&gt;0,SUM($H$15:H62),0)</f>
        <v>0</v>
      </c>
      <c r="H62" s="18">
        <f>IF(X62&lt;&gt;0,1,0)</f>
        <v>0</v>
      </c>
      <c r="I62" s="18">
        <f>IF(J62&gt;0,SUM($J$15:J62),0)</f>
        <v>0</v>
      </c>
      <c r="J62" s="18">
        <f t="shared" si="16"/>
        <v>0</v>
      </c>
      <c r="K62" s="18">
        <f>IF(L62&gt;0,SUM($L$15:L62),0)</f>
        <v>0</v>
      </c>
      <c r="L62" s="18">
        <f t="shared" si="50"/>
        <v>0</v>
      </c>
      <c r="M62" s="18"/>
      <c r="N62" s="18"/>
      <c r="O62" s="332"/>
      <c r="P62" s="334"/>
      <c r="Q62" s="273">
        <f>IF(AB62=$AK$15,Z62,IF(AB62=$AK$14,Z62*(Übersicht!$G$39/(Übersicht!$G$39+Übersicht!$G$71+Übersicht!$G$110)),0))</f>
        <v>0</v>
      </c>
      <c r="R62" s="273">
        <f>IF(AB62=$AK$15,AA62,IF(AB62=$AK$14,AA62*(Übersicht!$G$39/(Übersicht!$G$39+Übersicht!$G$71+Übersicht!$G$110)),0))</f>
        <v>0</v>
      </c>
      <c r="S62" s="273">
        <f>IF(AB62=$AK$16,Z62,IF(AB62=$AK$14,Z62*(Übersicht!$G$71/(Übersicht!$G$39+Übersicht!$G$71+Übersicht!$G$110)),0))</f>
        <v>0</v>
      </c>
      <c r="T62" s="273">
        <f>IF(AB62=$AK$16,AA62,IF(AB62=$AK$14,AA62*(Übersicht!$G$71/(Übersicht!$G$39+Übersicht!$G$71+Übersicht!$G$110)),0))</f>
        <v>0</v>
      </c>
      <c r="U62" s="273">
        <f>IF(AB62=$AK$17,Z62,IF(AB62=$AK$14,Z62*(Übersicht!$G$110/(Übersicht!$G$39+Übersicht!$G$71+Übersicht!$G$110)),0))</f>
        <v>0</v>
      </c>
      <c r="V62" s="273">
        <f>IF(AB62=$AK$17,AA62,IF(AB62=$AK$14,AA62*(Übersicht!$G$110/(Übersicht!$G$39+Übersicht!$G$71+Übersicht!$G$110)),0))</f>
        <v>0</v>
      </c>
      <c r="W62" s="274">
        <f t="shared" si="47"/>
        <v>0</v>
      </c>
      <c r="X62" s="273">
        <f t="shared" si="48"/>
        <v>0</v>
      </c>
      <c r="Y62" s="273">
        <f>IF(AB62=$AK$20,AA62-Z62,0)</f>
        <v>0</v>
      </c>
      <c r="Z62" s="335"/>
      <c r="AA62" s="338"/>
      <c r="AB62" s="351"/>
    </row>
    <row r="63" spans="1:28">
      <c r="A63" s="18">
        <f>IF(B63&gt;0,SUM(B$15:$B63),0)</f>
        <v>0</v>
      </c>
      <c r="B63" s="18">
        <f t="shared" si="45"/>
        <v>0</v>
      </c>
      <c r="C63" s="18">
        <f>IF(D63&gt;0,SUM(D$15:$D63),0)</f>
        <v>0</v>
      </c>
      <c r="D63" s="18">
        <f t="shared" si="46"/>
        <v>0</v>
      </c>
      <c r="E63" s="18">
        <f>IF(F63&gt;0,SUM(F$15:$F63),0)</f>
        <v>0</v>
      </c>
      <c r="F63" s="18">
        <f t="shared" si="14"/>
        <v>0</v>
      </c>
      <c r="G63" s="18">
        <f>IF(H63&gt;0,SUM($H$15:H63),0)</f>
        <v>0</v>
      </c>
      <c r="H63" s="18">
        <f t="shared" ref="H63:H70" si="52">IF(X63&lt;&gt;0,1,0)</f>
        <v>0</v>
      </c>
      <c r="I63" s="18">
        <f>IF(J63&gt;0,SUM($J$15:J63),0)</f>
        <v>0</v>
      </c>
      <c r="J63" s="18">
        <f t="shared" si="16"/>
        <v>0</v>
      </c>
      <c r="K63" s="18">
        <f>IF(L63&gt;0,SUM($L$15:L63),0)</f>
        <v>0</v>
      </c>
      <c r="L63" s="18">
        <f t="shared" si="50"/>
        <v>0</v>
      </c>
      <c r="M63" s="18"/>
      <c r="N63" s="18"/>
      <c r="O63" s="332"/>
      <c r="P63" s="340"/>
      <c r="Q63" s="273">
        <f>IF(AB63=$AK$15,Z63,IF(AB63=$AK$14,Z63*(Übersicht!$G$39/(Übersicht!$G$39+Übersicht!$G$71+Übersicht!$G$110)),0))</f>
        <v>0</v>
      </c>
      <c r="R63" s="273">
        <f>IF(AB63=$AK$15,AA63,IF(AB63=$AK$14,AA63*(Übersicht!$G$39/(Übersicht!$G$39+Übersicht!$G$71+Übersicht!$G$110)),0))</f>
        <v>0</v>
      </c>
      <c r="S63" s="273">
        <f>IF(AB63=$AK$16,Z63,IF(AB63=$AK$14,Z63*(Übersicht!$G$71/(Übersicht!$G$39+Übersicht!$G$71+Übersicht!$G$110)),0))</f>
        <v>0</v>
      </c>
      <c r="T63" s="273">
        <f>IF(AB63=$AK$16,AA63,IF(AB63=$AK$14,AA63*(Übersicht!$G$71/(Übersicht!$G$39+Übersicht!$G$71+Übersicht!$G$110)),0))</f>
        <v>0</v>
      </c>
      <c r="U63" s="273">
        <f>IF(AB63=$AK$17,Z63,IF(AB63=$AK$14,Z63*(Übersicht!$G$110/(Übersicht!$G$39+Übersicht!$G$71+Übersicht!$G$110)),0))</f>
        <v>0</v>
      </c>
      <c r="V63" s="273">
        <f>IF(AB63=$AK$17,AA63,IF(AB63=$AK$14,AA63*(Übersicht!$G$110/(Übersicht!$G$39+Übersicht!$G$71+Übersicht!$G$110)),0))</f>
        <v>0</v>
      </c>
      <c r="W63" s="274">
        <f t="shared" si="47"/>
        <v>0</v>
      </c>
      <c r="X63" s="273">
        <f t="shared" si="48"/>
        <v>0</v>
      </c>
      <c r="Y63" s="273">
        <f t="shared" si="51"/>
        <v>0</v>
      </c>
      <c r="Z63" s="335"/>
      <c r="AA63" s="338"/>
      <c r="AB63" s="351"/>
    </row>
    <row r="64" spans="1:28">
      <c r="A64" s="18">
        <f>IF(B64&gt;0,SUM(B$15:$B64),0)</f>
        <v>0</v>
      </c>
      <c r="B64" s="18">
        <f t="shared" si="45"/>
        <v>0</v>
      </c>
      <c r="C64" s="18">
        <f>IF(D64&gt;0,SUM(D$15:$D64),0)</f>
        <v>0</v>
      </c>
      <c r="D64" s="18">
        <f t="shared" si="46"/>
        <v>0</v>
      </c>
      <c r="E64" s="18">
        <f>IF(F64&gt;0,SUM(F$15:$F64),0)</f>
        <v>0</v>
      </c>
      <c r="F64" s="18">
        <f t="shared" si="14"/>
        <v>0</v>
      </c>
      <c r="G64" s="18">
        <f>IF(H64&gt;0,SUM($H$15:H64),0)</f>
        <v>0</v>
      </c>
      <c r="H64" s="18">
        <f t="shared" si="52"/>
        <v>0</v>
      </c>
      <c r="I64" s="18">
        <f>IF(J64&gt;0,SUM($J$15:J64),0)</f>
        <v>0</v>
      </c>
      <c r="J64" s="18">
        <f t="shared" si="16"/>
        <v>0</v>
      </c>
      <c r="K64" s="18">
        <f>IF(L64&gt;0,SUM($L$15:L64),0)</f>
        <v>0</v>
      </c>
      <c r="L64" s="18">
        <f t="shared" si="50"/>
        <v>0</v>
      </c>
      <c r="M64" s="18"/>
      <c r="N64" s="18"/>
      <c r="O64" s="332"/>
      <c r="P64" s="334"/>
      <c r="Q64" s="273">
        <f>IF(AB64=$AK$15,Z64,IF(AB64=$AK$14,Z64*(Übersicht!$G$39/(Übersicht!$G$39+Übersicht!$G$71+Übersicht!$G$110)),0))</f>
        <v>0</v>
      </c>
      <c r="R64" s="273">
        <f>IF(AB64=$AK$15,AA64,IF(AB64=$AK$14,AA64*(Übersicht!$G$39/(Übersicht!$G$39+Übersicht!$G$71+Übersicht!$G$110)),0))</f>
        <v>0</v>
      </c>
      <c r="S64" s="273">
        <f>IF(AB64=$AK$16,Z64,IF(AB64=$AK$14,Z64*(Übersicht!$G$71/(Übersicht!$G$39+Übersicht!$G$71+Übersicht!$G$110)),0))</f>
        <v>0</v>
      </c>
      <c r="T64" s="273">
        <f>IF(AB64=$AK$16,AA64,IF(AB64=$AK$14,AA64*(Übersicht!$G$71/(Übersicht!$G$39+Übersicht!$G$71+Übersicht!$G$110)),0))</f>
        <v>0</v>
      </c>
      <c r="U64" s="273">
        <f>IF(AB64=$AK$17,Z64,IF(AB64=$AK$14,Z64*(Übersicht!$G$110/(Übersicht!$G$39+Übersicht!$G$71+Übersicht!$G$110)),0))</f>
        <v>0</v>
      </c>
      <c r="V64" s="273">
        <f>IF(AB64=$AK$17,AA64,IF(AB64=$AK$14,AA64*(Übersicht!$G$110/(Übersicht!$G$39+Übersicht!$G$71+Übersicht!$G$110)),0))</f>
        <v>0</v>
      </c>
      <c r="W64" s="274">
        <f t="shared" si="47"/>
        <v>0</v>
      </c>
      <c r="X64" s="273">
        <f t="shared" si="48"/>
        <v>0</v>
      </c>
      <c r="Y64" s="273">
        <f t="shared" si="51"/>
        <v>0</v>
      </c>
      <c r="Z64" s="335"/>
      <c r="AA64" s="338"/>
      <c r="AB64" s="351"/>
    </row>
    <row r="65" spans="1:28">
      <c r="A65" s="18">
        <f>IF(B65&gt;0,SUM(B$15:$B65),0)</f>
        <v>0</v>
      </c>
      <c r="B65" s="18">
        <f t="shared" si="45"/>
        <v>0</v>
      </c>
      <c r="C65" s="18">
        <f>IF(D65&gt;0,SUM(D$15:$D65),0)</f>
        <v>0</v>
      </c>
      <c r="D65" s="18">
        <f t="shared" si="46"/>
        <v>0</v>
      </c>
      <c r="E65" s="18">
        <f>IF(F65&gt;0,SUM(F$15:$F65),0)</f>
        <v>0</v>
      </c>
      <c r="F65" s="18">
        <f t="shared" si="14"/>
        <v>0</v>
      </c>
      <c r="G65" s="18">
        <f>IF(H65&gt;0,SUM($H$15:H65),0)</f>
        <v>0</v>
      </c>
      <c r="H65" s="18">
        <f t="shared" si="52"/>
        <v>0</v>
      </c>
      <c r="I65" s="18">
        <f>IF(J65&gt;0,SUM($J$15:J65),0)</f>
        <v>0</v>
      </c>
      <c r="J65" s="18">
        <f t="shared" si="16"/>
        <v>0</v>
      </c>
      <c r="K65" s="18">
        <f>IF(L65&gt;0,SUM($L$15:L65),0)</f>
        <v>0</v>
      </c>
      <c r="L65" s="18">
        <f t="shared" si="50"/>
        <v>0</v>
      </c>
      <c r="M65" s="18"/>
      <c r="N65" s="18"/>
      <c r="O65" s="332"/>
      <c r="P65" s="334"/>
      <c r="Q65" s="273">
        <f>IF(AB65=$AK$15,Z65,IF(AB65=$AK$14,Z65*(Übersicht!$G$39/(Übersicht!$G$39+Übersicht!$G$71+Übersicht!$G$110)),0))</f>
        <v>0</v>
      </c>
      <c r="R65" s="273">
        <f>IF(AB65=$AK$15,AA65,IF(AB65=$AK$14,AA65*(Übersicht!$G$39/(Übersicht!$G$39+Übersicht!$G$71+Übersicht!$G$110)),0))</f>
        <v>0</v>
      </c>
      <c r="S65" s="273">
        <f>IF(AB65=$AK$16,Z65,IF(AB65=$AK$14,Z65*(Übersicht!$G$71/(Übersicht!$G$39+Übersicht!$G$71+Übersicht!$G$110)),0))</f>
        <v>0</v>
      </c>
      <c r="T65" s="273">
        <f>IF(AB65=$AK$16,AA65,IF(AB65=$AK$14,AA65*(Übersicht!$G$71/(Übersicht!$G$39+Übersicht!$G$71+Übersicht!$G$110)),0))</f>
        <v>0</v>
      </c>
      <c r="U65" s="273">
        <f>IF(AB65=$AK$17,Z65,IF(AB65=$AK$14,Z65*(Übersicht!$G$110/(Übersicht!$G$39+Übersicht!$G$71+Übersicht!$G$110)),0))</f>
        <v>0</v>
      </c>
      <c r="V65" s="273">
        <f>IF(AB65=$AK$17,AA65,IF(AB65=$AK$14,AA65*(Übersicht!$G$110/(Übersicht!$G$39+Übersicht!$G$71+Übersicht!$G$110)),0))</f>
        <v>0</v>
      </c>
      <c r="W65" s="274">
        <f t="shared" si="47"/>
        <v>0</v>
      </c>
      <c r="X65" s="273">
        <f t="shared" si="48"/>
        <v>0</v>
      </c>
      <c r="Y65" s="273">
        <f t="shared" si="51"/>
        <v>0</v>
      </c>
      <c r="Z65" s="335"/>
      <c r="AA65" s="338"/>
      <c r="AB65" s="351"/>
    </row>
    <row r="66" spans="1:28">
      <c r="A66" s="18">
        <f>IF(B66&gt;0,SUM(B$15:$B66),0)</f>
        <v>0</v>
      </c>
      <c r="B66" s="18">
        <f t="shared" si="45"/>
        <v>0</v>
      </c>
      <c r="C66" s="18">
        <f>IF(D66&gt;0,SUM(D$15:$D66),0)</f>
        <v>0</v>
      </c>
      <c r="D66" s="18">
        <f t="shared" si="46"/>
        <v>0</v>
      </c>
      <c r="E66" s="18">
        <f>IF(F66&gt;0,SUM(F$15:$F66),0)</f>
        <v>0</v>
      </c>
      <c r="F66" s="18">
        <f t="shared" si="14"/>
        <v>0</v>
      </c>
      <c r="G66" s="18">
        <f>IF(H66&gt;0,SUM($H$15:H66),0)</f>
        <v>0</v>
      </c>
      <c r="H66" s="18">
        <f t="shared" si="52"/>
        <v>0</v>
      </c>
      <c r="I66" s="18">
        <f>IF(J66&gt;0,SUM($J$15:J66),0)</f>
        <v>0</v>
      </c>
      <c r="J66" s="18">
        <f t="shared" si="16"/>
        <v>0</v>
      </c>
      <c r="K66" s="18">
        <f>IF(L66&gt;0,SUM($L$15:L66),0)</f>
        <v>0</v>
      </c>
      <c r="L66" s="18">
        <f t="shared" si="50"/>
        <v>0</v>
      </c>
      <c r="M66" s="18"/>
      <c r="N66" s="18"/>
      <c r="O66" s="332"/>
      <c r="P66" s="340"/>
      <c r="Q66" s="273">
        <f>IF(AB66=$AK$15,Z66,IF(AB66=$AK$14,Z66*(Übersicht!$G$39/(Übersicht!$G$39+Übersicht!$G$71+Übersicht!$G$110)),0))</f>
        <v>0</v>
      </c>
      <c r="R66" s="273">
        <f>IF(AB66=$AK$15,AA66,IF(AB66=$AK$14,AA66*(Übersicht!$G$39/(Übersicht!$G$39+Übersicht!$G$71+Übersicht!$G$110)),0))</f>
        <v>0</v>
      </c>
      <c r="S66" s="273">
        <f>IF(AB66=$AK$16,Z66,IF(AB66=$AK$14,Z66*(Übersicht!$G$71/(Übersicht!$G$39+Übersicht!$G$71+Übersicht!$G$110)),0))</f>
        <v>0</v>
      </c>
      <c r="T66" s="273">
        <f>IF(AB66=$AK$16,AA66,IF(AB66=$AK$14,AA66*(Übersicht!$G$71/(Übersicht!$G$39+Übersicht!$G$71+Übersicht!$G$110)),0))</f>
        <v>0</v>
      </c>
      <c r="U66" s="273">
        <f>IF(AB66=$AK$17,Z66,IF(AB66=$AK$14,Z66*(Übersicht!$G$110/(Übersicht!$G$39+Übersicht!$G$71+Übersicht!$G$110)),0))</f>
        <v>0</v>
      </c>
      <c r="V66" s="273">
        <f>IF(AB66=$AK$17,AA66,IF(AB66=$AK$14,AA66*(Übersicht!$G$110/(Übersicht!$G$39+Übersicht!$G$71+Übersicht!$G$110)),0))</f>
        <v>0</v>
      </c>
      <c r="W66" s="274">
        <f t="shared" si="47"/>
        <v>0</v>
      </c>
      <c r="X66" s="273">
        <f t="shared" si="48"/>
        <v>0</v>
      </c>
      <c r="Y66" s="273">
        <f t="shared" si="51"/>
        <v>0</v>
      </c>
      <c r="Z66" s="335"/>
      <c r="AA66" s="338"/>
      <c r="AB66" s="351"/>
    </row>
    <row r="67" spans="1:28">
      <c r="A67" s="18">
        <f>IF(B67&gt;0,SUM(B$15:$B67),0)</f>
        <v>0</v>
      </c>
      <c r="B67" s="18">
        <f t="shared" si="45"/>
        <v>0</v>
      </c>
      <c r="C67" s="18">
        <f>IF(D67&gt;0,SUM(D$15:$D67),0)</f>
        <v>0</v>
      </c>
      <c r="D67" s="18">
        <f t="shared" si="46"/>
        <v>0</v>
      </c>
      <c r="E67" s="18">
        <f>IF(F67&gt;0,SUM(F$15:$F67),0)</f>
        <v>0</v>
      </c>
      <c r="F67" s="18">
        <f t="shared" si="14"/>
        <v>0</v>
      </c>
      <c r="G67" s="18">
        <f>IF(H67&gt;0,SUM($H$15:H67),0)</f>
        <v>0</v>
      </c>
      <c r="H67" s="18">
        <f t="shared" si="52"/>
        <v>0</v>
      </c>
      <c r="I67" s="18">
        <f>IF(J67&gt;0,SUM($J$15:J67),0)</f>
        <v>0</v>
      </c>
      <c r="J67" s="18">
        <f t="shared" si="16"/>
        <v>0</v>
      </c>
      <c r="K67" s="18">
        <f>IF(L67&gt;0,SUM($L$15:L67),0)</f>
        <v>0</v>
      </c>
      <c r="L67" s="18">
        <f t="shared" si="50"/>
        <v>0</v>
      </c>
      <c r="M67" s="18"/>
      <c r="N67" s="18"/>
      <c r="O67" s="332"/>
      <c r="P67" s="334"/>
      <c r="Q67" s="273">
        <f>IF(AB67=$AK$15,Z67,IF(AB67=$AK$14,Z67*(Übersicht!$G$39/(Übersicht!$G$39+Übersicht!$G$71+Übersicht!$G$110)),0))</f>
        <v>0</v>
      </c>
      <c r="R67" s="273">
        <f>IF(AB67=$AK$15,AA67,IF(AB67=$AK$14,AA67*(Übersicht!$G$39/(Übersicht!$G$39+Übersicht!$G$71+Übersicht!$G$110)),0))</f>
        <v>0</v>
      </c>
      <c r="S67" s="273">
        <f>IF(AB67=$AK$16,Z67,IF(AB67=$AK$14,Z67*(Übersicht!$G$71/(Übersicht!$G$39+Übersicht!$G$71+Übersicht!$G$110)),0))</f>
        <v>0</v>
      </c>
      <c r="T67" s="273">
        <f>IF(AB67=$AK$16,AA67,IF(AB67=$AK$14,AA67*(Übersicht!$G$71/(Übersicht!$G$39+Übersicht!$G$71+Übersicht!$G$110)),0))</f>
        <v>0</v>
      </c>
      <c r="U67" s="273">
        <f>IF(AB67=$AK$17,Z67,IF(AB67=$AK$14,Z67*(Übersicht!$G$110/(Übersicht!$G$39+Übersicht!$G$71+Übersicht!$G$110)),0))</f>
        <v>0</v>
      </c>
      <c r="V67" s="273">
        <f>IF(AB67=$AK$17,AA67,IF(AB67=$AK$14,AA67*(Übersicht!$G$110/(Übersicht!$G$39+Übersicht!$G$71+Übersicht!$G$110)),0))</f>
        <v>0</v>
      </c>
      <c r="W67" s="274">
        <f t="shared" si="47"/>
        <v>0</v>
      </c>
      <c r="X67" s="273">
        <f t="shared" si="48"/>
        <v>0</v>
      </c>
      <c r="Y67" s="273">
        <f t="shared" si="51"/>
        <v>0</v>
      </c>
      <c r="Z67" s="335"/>
      <c r="AA67" s="338"/>
      <c r="AB67" s="351"/>
    </row>
    <row r="68" spans="1:28">
      <c r="A68" s="18">
        <f>IF(B68&gt;0,SUM(B$15:$B68),0)</f>
        <v>0</v>
      </c>
      <c r="B68" s="18">
        <f t="shared" si="45"/>
        <v>0</v>
      </c>
      <c r="C68" s="18">
        <f>IF(D68&gt;0,SUM(D$15:$D68),0)</f>
        <v>0</v>
      </c>
      <c r="D68" s="18">
        <f t="shared" si="46"/>
        <v>0</v>
      </c>
      <c r="E68" s="18">
        <f>IF(F68&gt;0,SUM(F$15:$F68),0)</f>
        <v>0</v>
      </c>
      <c r="F68" s="18">
        <f t="shared" si="14"/>
        <v>0</v>
      </c>
      <c r="G68" s="18">
        <f>IF(H68&gt;0,SUM($H$15:H68),0)</f>
        <v>0</v>
      </c>
      <c r="H68" s="18">
        <f t="shared" si="52"/>
        <v>0</v>
      </c>
      <c r="I68" s="18">
        <f>IF(J68&gt;0,SUM($J$15:J68),0)</f>
        <v>0</v>
      </c>
      <c r="J68" s="18">
        <f t="shared" si="16"/>
        <v>0</v>
      </c>
      <c r="K68" s="18">
        <f>IF(L68&gt;0,SUM($L$15:L68),0)</f>
        <v>0</v>
      </c>
      <c r="L68" s="18">
        <f t="shared" si="50"/>
        <v>0</v>
      </c>
      <c r="M68" s="18"/>
      <c r="N68" s="18"/>
      <c r="O68" s="332"/>
      <c r="P68" s="334"/>
      <c r="Q68" s="273">
        <f>IF(AB68=$AK$15,Z68,IF(AB68=$AK$14,Z68*(Übersicht!$G$39/(Übersicht!$G$39+Übersicht!$G$71+Übersicht!$G$110)),0))</f>
        <v>0</v>
      </c>
      <c r="R68" s="273">
        <f>IF(AB68=$AK$15,AA68,IF(AB68=$AK$14,AA68*(Übersicht!$G$39/(Übersicht!$G$39+Übersicht!$G$71+Übersicht!$G$110)),0))</f>
        <v>0</v>
      </c>
      <c r="S68" s="273">
        <f>IF(AB68=$AK$16,Z68,IF(AB68=$AK$14,Z68*(Übersicht!$G$71/(Übersicht!$G$39+Übersicht!$G$71+Übersicht!$G$110)),0))</f>
        <v>0</v>
      </c>
      <c r="T68" s="273">
        <f>IF(AB68=$AK$16,AA68,IF(AB68=$AK$14,AA68*(Übersicht!$G$71/(Übersicht!$G$39+Übersicht!$G$71+Übersicht!$G$110)),0))</f>
        <v>0</v>
      </c>
      <c r="U68" s="273">
        <f>IF(AB68=$AK$17,Z68,IF(AB68=$AK$14,Z68*(Übersicht!$G$110/(Übersicht!$G$39+Übersicht!$G$71+Übersicht!$G$110)),0))</f>
        <v>0</v>
      </c>
      <c r="V68" s="273">
        <f>IF(AB68=$AK$17,AA68,IF(AB68=$AK$14,AA68*(Übersicht!$G$110/(Übersicht!$G$39+Übersicht!$G$71+Übersicht!$G$110)),0))</f>
        <v>0</v>
      </c>
      <c r="W68" s="274">
        <f t="shared" si="47"/>
        <v>0</v>
      </c>
      <c r="X68" s="273">
        <f t="shared" si="48"/>
        <v>0</v>
      </c>
      <c r="Y68" s="273">
        <f t="shared" si="51"/>
        <v>0</v>
      </c>
      <c r="Z68" s="335"/>
      <c r="AA68" s="338"/>
      <c r="AB68" s="351"/>
    </row>
    <row r="69" spans="1:28">
      <c r="A69" s="18">
        <f>IF(B69&gt;0,SUM(B$15:$B69),0)</f>
        <v>0</v>
      </c>
      <c r="B69" s="18">
        <f t="shared" si="45"/>
        <v>0</v>
      </c>
      <c r="C69" s="18">
        <f>IF(D69&gt;0,SUM(D$15:$D69),0)</f>
        <v>0</v>
      </c>
      <c r="D69" s="18">
        <f t="shared" si="46"/>
        <v>0</v>
      </c>
      <c r="E69" s="18">
        <f>IF(F69&gt;0,SUM(F$15:$F69),0)</f>
        <v>0</v>
      </c>
      <c r="F69" s="18">
        <f t="shared" si="14"/>
        <v>0</v>
      </c>
      <c r="G69" s="18">
        <f>IF(H69&gt;0,SUM($H$15:H69),0)</f>
        <v>0</v>
      </c>
      <c r="H69" s="18">
        <f t="shared" si="52"/>
        <v>0</v>
      </c>
      <c r="I69" s="18">
        <f>IF(J69&gt;0,SUM($J$15:J69),0)</f>
        <v>0</v>
      </c>
      <c r="J69" s="18">
        <f t="shared" si="16"/>
        <v>0</v>
      </c>
      <c r="K69" s="18">
        <f>IF(L69&gt;0,SUM($L$15:L69),0)</f>
        <v>0</v>
      </c>
      <c r="L69" s="18">
        <f t="shared" si="50"/>
        <v>0</v>
      </c>
      <c r="M69" s="18"/>
      <c r="N69" s="18"/>
      <c r="O69" s="332"/>
      <c r="P69" s="334"/>
      <c r="Q69" s="273">
        <f>IF(AB69=$AK$15,Z69,IF(AB69=$AK$14,Z69*(Übersicht!$G$39/(Übersicht!$G$39+Übersicht!$G$71+Übersicht!$G$110)),0))</f>
        <v>0</v>
      </c>
      <c r="R69" s="273">
        <f>IF(AB69=$AK$15,AA69,IF(AB69=$AK$14,AA69*(Übersicht!$G$39/(Übersicht!$G$39+Übersicht!$G$71+Übersicht!$G$110)),0))</f>
        <v>0</v>
      </c>
      <c r="S69" s="273">
        <f>IF(AB69=$AK$16,Z69,IF(AB69=$AK$14,Z69*(Übersicht!$G$71/(Übersicht!$G$39+Übersicht!$G$71+Übersicht!$G$110)),0))</f>
        <v>0</v>
      </c>
      <c r="T69" s="273">
        <f>IF(AB69=$AK$16,AA69,IF(AB69=$AK$14,AA69*(Übersicht!$G$71/(Übersicht!$G$39+Übersicht!$G$71+Übersicht!$G$110)),0))</f>
        <v>0</v>
      </c>
      <c r="U69" s="273">
        <f>IF(AB69=$AK$17,Z69,IF(AB69=$AK$14,Z69*(Übersicht!$G$110/(Übersicht!$G$39+Übersicht!$G$71+Übersicht!$G$110)),0))</f>
        <v>0</v>
      </c>
      <c r="V69" s="273">
        <f>IF(AB69=$AK$17,AA69,IF(AB69=$AK$14,AA69*(Übersicht!$G$110/(Übersicht!$G$39+Übersicht!$G$71+Übersicht!$G$110)),0))</f>
        <v>0</v>
      </c>
      <c r="W69" s="274">
        <f t="shared" si="47"/>
        <v>0</v>
      </c>
      <c r="X69" s="273">
        <f t="shared" si="48"/>
        <v>0</v>
      </c>
      <c r="Y69" s="273">
        <f t="shared" si="51"/>
        <v>0</v>
      </c>
      <c r="Z69" s="335"/>
      <c r="AA69" s="338"/>
      <c r="AB69" s="351"/>
    </row>
    <row r="70" spans="1:28">
      <c r="A70" s="18">
        <f>IF(B70&gt;0,SUM(B$15:$B70),0)</f>
        <v>0</v>
      </c>
      <c r="B70" s="18">
        <f t="shared" si="45"/>
        <v>0</v>
      </c>
      <c r="C70" s="18">
        <f>IF(D70&gt;0,SUM(D$15:$D70),0)</f>
        <v>0</v>
      </c>
      <c r="D70" s="18">
        <f t="shared" si="46"/>
        <v>0</v>
      </c>
      <c r="E70" s="18">
        <f>IF(F70&gt;0,SUM(F$15:$F70),0)</f>
        <v>0</v>
      </c>
      <c r="F70" s="18">
        <f t="shared" si="14"/>
        <v>0</v>
      </c>
      <c r="G70" s="18">
        <f>IF(H70&gt;0,SUM($H$15:H70),0)</f>
        <v>0</v>
      </c>
      <c r="H70" s="18">
        <f t="shared" si="52"/>
        <v>0</v>
      </c>
      <c r="I70" s="18">
        <f>IF(J70&gt;0,SUM($J$15:J70),0)</f>
        <v>0</v>
      </c>
      <c r="J70" s="18">
        <f t="shared" si="16"/>
        <v>0</v>
      </c>
      <c r="K70" s="18">
        <f>IF(L70&gt;0,SUM($L$15:L70),0)</f>
        <v>0</v>
      </c>
      <c r="L70" s="18">
        <f t="shared" si="50"/>
        <v>0</v>
      </c>
      <c r="M70" s="18"/>
      <c r="N70" s="18"/>
      <c r="O70" s="332"/>
      <c r="P70" s="334"/>
      <c r="Q70" s="273">
        <f>IF(AB70=$AK$15,Z70,IF(AB70=$AK$14,Z70*(Übersicht!$G$39/(Übersicht!$G$39+Übersicht!$G$71+Übersicht!$G$110)),0))</f>
        <v>0</v>
      </c>
      <c r="R70" s="273">
        <f>IF(AB70=$AK$15,AA70,IF(AB70=$AK$14,AA70*(Übersicht!$G$39/(Übersicht!$G$39+Übersicht!$G$71+Übersicht!$G$110)),0))</f>
        <v>0</v>
      </c>
      <c r="S70" s="273">
        <f>IF(AB70=$AK$16,Z70,IF(AB70=$AK$14,Z70*(Übersicht!$G$71/(Übersicht!$G$39+Übersicht!$G$71+Übersicht!$G$110)),0))</f>
        <v>0</v>
      </c>
      <c r="T70" s="273">
        <f>IF(AB70=$AK$16,AA70,IF(AB70=$AK$14,AA70*(Übersicht!$G$71/(Übersicht!$G$39+Übersicht!$G$71+Übersicht!$G$110)),0))</f>
        <v>0</v>
      </c>
      <c r="U70" s="273">
        <f>IF(AB70=$AK$17,Z70,IF(AB70=$AK$14,Z70*(Übersicht!$G$110/(Übersicht!$G$39+Übersicht!$G$71+Übersicht!$G$110)),0))</f>
        <v>0</v>
      </c>
      <c r="V70" s="273">
        <f>IF(AB70=$AK$17,AA70,IF(AB70=$AK$14,AA70*(Übersicht!$G$110/(Übersicht!$G$39+Übersicht!$G$71+Übersicht!$G$110)),0))</f>
        <v>0</v>
      </c>
      <c r="W70" s="274">
        <f t="shared" si="47"/>
        <v>0</v>
      </c>
      <c r="X70" s="273">
        <f t="shared" si="48"/>
        <v>0</v>
      </c>
      <c r="Y70" s="273">
        <f t="shared" si="51"/>
        <v>0</v>
      </c>
      <c r="Z70" s="335"/>
      <c r="AA70" s="338"/>
      <c r="AB70" s="351"/>
    </row>
    <row r="71" spans="1:28">
      <c r="A71" s="18">
        <f>IF(B71&gt;0,SUM(B$15:$B71),0)</f>
        <v>0</v>
      </c>
      <c r="B71" s="18">
        <f t="shared" si="45"/>
        <v>0</v>
      </c>
      <c r="C71" s="18">
        <f>IF(D71&gt;0,SUM(D$15:$D71),0)</f>
        <v>0</v>
      </c>
      <c r="D71" s="18">
        <f t="shared" si="46"/>
        <v>0</v>
      </c>
      <c r="E71" s="18">
        <f>IF(F71&gt;0,SUM(F$15:$F71),0)</f>
        <v>0</v>
      </c>
      <c r="F71" s="18">
        <f t="shared" si="14"/>
        <v>0</v>
      </c>
      <c r="G71" s="18">
        <f>IF(H71&gt;0,SUM($H$15:H71),0)</f>
        <v>0</v>
      </c>
      <c r="H71" s="18">
        <f>IF(X71&lt;&gt;0,1,0)</f>
        <v>0</v>
      </c>
      <c r="I71" s="18">
        <f>IF(J71&gt;0,SUM($J$15:J71),0)</f>
        <v>0</v>
      </c>
      <c r="J71" s="18">
        <f t="shared" si="16"/>
        <v>0</v>
      </c>
      <c r="K71" s="18">
        <f>IF(L71&gt;0,SUM($L$15:L71),0)</f>
        <v>0</v>
      </c>
      <c r="L71" s="18">
        <f t="shared" si="50"/>
        <v>0</v>
      </c>
      <c r="M71" s="18"/>
      <c r="N71" s="18"/>
      <c r="O71" s="332"/>
      <c r="P71" s="334"/>
      <c r="Q71" s="273">
        <f>IF(AB71=$AK$15,Z71,IF(AB71=$AK$14,Z71*(Übersicht!$G$39/(Übersicht!$G$39+Übersicht!$G$71+Übersicht!$G$110)),0))</f>
        <v>0</v>
      </c>
      <c r="R71" s="273">
        <f>IF(AB71=$AK$15,AA71,IF(AB71=$AK$14,AA71*(Übersicht!$G$39/(Übersicht!$G$39+Übersicht!$G$71+Übersicht!$G$110)),0))</f>
        <v>0</v>
      </c>
      <c r="S71" s="273">
        <f>IF(AB71=$AK$16,Z71,IF(AB71=$AK$14,Z71*(Übersicht!$G$71/(Übersicht!$G$39+Übersicht!$G$71+Übersicht!$G$110)),0))</f>
        <v>0</v>
      </c>
      <c r="T71" s="273">
        <f>IF(AB71=$AK$16,AA71,IF(AB71=$AK$14,AA71*(Übersicht!$G$71/(Übersicht!$G$39+Übersicht!$G$71+Übersicht!$G$110)),0))</f>
        <v>0</v>
      </c>
      <c r="U71" s="273">
        <f>IF(AB71=$AK$17,Z71,IF(AB71=$AK$14,Z71*(Übersicht!$G$110/(Übersicht!$G$39+Übersicht!$G$71+Übersicht!$G$110)),0))</f>
        <v>0</v>
      </c>
      <c r="V71" s="273">
        <f>IF(AB71=$AK$17,AA71,IF(AB71=$AK$14,AA71*(Übersicht!$G$110/(Übersicht!$G$39+Übersicht!$G$71+Übersicht!$G$110)),0))</f>
        <v>0</v>
      </c>
      <c r="W71" s="274">
        <f t="shared" si="47"/>
        <v>0</v>
      </c>
      <c r="X71" s="273">
        <f t="shared" si="48"/>
        <v>0</v>
      </c>
      <c r="Y71" s="273">
        <f t="shared" si="51"/>
        <v>0</v>
      </c>
      <c r="Z71" s="335"/>
      <c r="AA71" s="338"/>
      <c r="AB71" s="351"/>
    </row>
    <row r="72" spans="1:28">
      <c r="A72" s="18">
        <f>IF(B72&gt;0,SUM(B$15:$B72),0)</f>
        <v>0</v>
      </c>
      <c r="B72" s="18">
        <f t="shared" si="45"/>
        <v>0</v>
      </c>
      <c r="C72" s="18">
        <f>IF(D72&gt;0,SUM(D$15:$D72),0)</f>
        <v>0</v>
      </c>
      <c r="D72" s="18">
        <f t="shared" si="46"/>
        <v>0</v>
      </c>
      <c r="E72" s="18">
        <f>IF(F72&gt;0,SUM(F$15:$F72),0)</f>
        <v>0</v>
      </c>
      <c r="F72" s="18">
        <f t="shared" si="14"/>
        <v>0</v>
      </c>
      <c r="G72" s="18">
        <f>IF(H72&gt;0,SUM($H$15:H72),0)</f>
        <v>0</v>
      </c>
      <c r="H72" s="18">
        <f t="shared" ref="H72:H112" si="53">IF(X72&lt;&gt;0,1,0)</f>
        <v>0</v>
      </c>
      <c r="I72" s="18">
        <f>IF(J72&gt;0,SUM($J$15:J72),0)</f>
        <v>0</v>
      </c>
      <c r="J72" s="18">
        <f t="shared" si="16"/>
        <v>0</v>
      </c>
      <c r="K72" s="18">
        <f>IF(L72&gt;0,SUM($L$15:L72),0)</f>
        <v>0</v>
      </c>
      <c r="L72" s="18">
        <f t="shared" si="50"/>
        <v>0</v>
      </c>
      <c r="M72" s="18"/>
      <c r="N72" s="18"/>
      <c r="O72" s="332"/>
      <c r="P72" s="334"/>
      <c r="Q72" s="273">
        <f>IF(AB72=$AK$15,Z72,IF(AB72=$AK$14,Z72*(Übersicht!$G$39/(Übersicht!$G$39+Übersicht!$G$71+Übersicht!$G$110)),0))</f>
        <v>0</v>
      </c>
      <c r="R72" s="273">
        <f>IF(AB72=$AK$15,AA72,IF(AB72=$AK$14,AA72*(Übersicht!$G$39/(Übersicht!$G$39+Übersicht!$G$71+Übersicht!$G$110)),0))</f>
        <v>0</v>
      </c>
      <c r="S72" s="273">
        <f>IF(AB72=$AK$16,Z72,IF(AB72=$AK$14,Z72*(Übersicht!$G$71/(Übersicht!$G$39+Übersicht!$G$71+Übersicht!$G$110)),0))</f>
        <v>0</v>
      </c>
      <c r="T72" s="273">
        <f>IF(AB72=$AK$16,AA72,IF(AB72=$AK$14,AA72*(Übersicht!$G$71/(Übersicht!$G$39+Übersicht!$G$71+Übersicht!$G$110)),0))</f>
        <v>0</v>
      </c>
      <c r="U72" s="273">
        <f>IF(AB72=$AK$17,Z72,IF(AB72=$AK$14,Z72*(Übersicht!$G$110/(Übersicht!$G$39+Übersicht!$G$71+Übersicht!$G$110)),0))</f>
        <v>0</v>
      </c>
      <c r="V72" s="273">
        <f>IF(AB72=$AK$17,AA72,IF(AB72=$AK$14,AA72*(Übersicht!$G$110/(Übersicht!$G$39+Übersicht!$G$71+Übersicht!$G$110)),0))</f>
        <v>0</v>
      </c>
      <c r="W72" s="274">
        <f t="shared" si="47"/>
        <v>0</v>
      </c>
      <c r="X72" s="273">
        <f t="shared" si="48"/>
        <v>0</v>
      </c>
      <c r="Y72" s="273">
        <f t="shared" si="51"/>
        <v>0</v>
      </c>
      <c r="Z72" s="335"/>
      <c r="AA72" s="338"/>
      <c r="AB72" s="351"/>
    </row>
    <row r="73" spans="1:28">
      <c r="A73" s="18">
        <f>IF(B73&gt;0,SUM(B$15:$B73),0)</f>
        <v>0</v>
      </c>
      <c r="B73" s="18">
        <f t="shared" si="45"/>
        <v>0</v>
      </c>
      <c r="C73" s="18">
        <f>IF(D73&gt;0,SUM(D$15:$D73),0)</f>
        <v>0</v>
      </c>
      <c r="D73" s="18">
        <f t="shared" si="46"/>
        <v>0</v>
      </c>
      <c r="E73" s="18">
        <f>IF(F73&gt;0,SUM(F$15:$F73),0)</f>
        <v>0</v>
      </c>
      <c r="F73" s="18">
        <f t="shared" si="14"/>
        <v>0</v>
      </c>
      <c r="G73" s="18">
        <f>IF(H73&gt;0,SUM($H$15:H73),0)</f>
        <v>0</v>
      </c>
      <c r="H73" s="18">
        <f t="shared" si="53"/>
        <v>0</v>
      </c>
      <c r="I73" s="18">
        <f>IF(J73&gt;0,SUM($J$15:J73),0)</f>
        <v>0</v>
      </c>
      <c r="J73" s="18">
        <f t="shared" si="16"/>
        <v>0</v>
      </c>
      <c r="K73" s="18">
        <f>IF(L73&gt;0,SUM($L$15:L73),0)</f>
        <v>0</v>
      </c>
      <c r="L73" s="18">
        <f t="shared" si="50"/>
        <v>0</v>
      </c>
      <c r="M73" s="18"/>
      <c r="N73" s="18"/>
      <c r="O73" s="332"/>
      <c r="P73" s="334"/>
      <c r="Q73" s="273">
        <f>IF(AB73=$AK$15,Z73,IF(AB73=$AK$14,Z73*(Übersicht!$G$39/(Übersicht!$G$39+Übersicht!$G$71+Übersicht!$G$110)),0))</f>
        <v>0</v>
      </c>
      <c r="R73" s="273">
        <f>IF(AB73=$AK$15,AA73,IF(AB73=$AK$14,AA73*(Übersicht!$G$39/(Übersicht!$G$39+Übersicht!$G$71+Übersicht!$G$110)),0))</f>
        <v>0</v>
      </c>
      <c r="S73" s="273">
        <f>IF(AB73=$AK$16,Z73,IF(AB73=$AK$14,Z73*(Übersicht!$G$71/(Übersicht!$G$39+Übersicht!$G$71+Übersicht!$G$110)),0))</f>
        <v>0</v>
      </c>
      <c r="T73" s="273">
        <f>IF(AB73=$AK$16,AA73,IF(AB73=$AK$14,AA73*(Übersicht!$G$71/(Übersicht!$G$39+Übersicht!$G$71+Übersicht!$G$110)),0))</f>
        <v>0</v>
      </c>
      <c r="U73" s="273">
        <f>IF(AB73=$AK$17,Z73,IF(AB73=$AK$14,Z73*(Übersicht!$G$110/(Übersicht!$G$39+Übersicht!$G$71+Übersicht!$G$110)),0))</f>
        <v>0</v>
      </c>
      <c r="V73" s="273">
        <f>IF(AB73=$AK$17,AA73,IF(AB73=$AK$14,AA73*(Übersicht!$G$110/(Übersicht!$G$39+Übersicht!$G$71+Übersicht!$G$110)),0))</f>
        <v>0</v>
      </c>
      <c r="W73" s="274">
        <f t="shared" si="47"/>
        <v>0</v>
      </c>
      <c r="X73" s="273">
        <f t="shared" si="48"/>
        <v>0</v>
      </c>
      <c r="Y73" s="273">
        <f t="shared" si="51"/>
        <v>0</v>
      </c>
      <c r="Z73" s="335"/>
      <c r="AA73" s="338"/>
      <c r="AB73" s="351"/>
    </row>
    <row r="74" spans="1:28">
      <c r="A74" s="18">
        <f>IF(B74&gt;0,SUM(B$15:$B74),0)</f>
        <v>0</v>
      </c>
      <c r="B74" s="18">
        <f t="shared" si="45"/>
        <v>0</v>
      </c>
      <c r="C74" s="18">
        <f>IF(D74&gt;0,SUM(D$15:$D74),0)</f>
        <v>0</v>
      </c>
      <c r="D74" s="18">
        <f t="shared" si="46"/>
        <v>0</v>
      </c>
      <c r="E74" s="18">
        <f>IF(F74&gt;0,SUM(F$15:$F74),0)</f>
        <v>0</v>
      </c>
      <c r="F74" s="18">
        <f t="shared" si="14"/>
        <v>0</v>
      </c>
      <c r="G74" s="18">
        <f>IF(H74&gt;0,SUM($H$15:H74),0)</f>
        <v>0</v>
      </c>
      <c r="H74" s="18">
        <f t="shared" si="53"/>
        <v>0</v>
      </c>
      <c r="I74" s="18">
        <f>IF(J74&gt;0,SUM($J$15:J74),0)</f>
        <v>0</v>
      </c>
      <c r="J74" s="18">
        <f t="shared" si="16"/>
        <v>0</v>
      </c>
      <c r="K74" s="18">
        <f>IF(L74&gt;0,SUM($L$15:L74),0)</f>
        <v>0</v>
      </c>
      <c r="L74" s="18">
        <f t="shared" si="50"/>
        <v>0</v>
      </c>
      <c r="M74" s="18"/>
      <c r="N74" s="18"/>
      <c r="O74" s="332"/>
      <c r="P74" s="334"/>
      <c r="Q74" s="273">
        <f>IF(AB74=$AK$15,Z74,IF(AB74=$AK$14,Z74*(Übersicht!$G$39/(Übersicht!$G$39+Übersicht!$G$71+Übersicht!$G$110)),0))</f>
        <v>0</v>
      </c>
      <c r="R74" s="273">
        <f>IF(AB74=$AK$15,AA74,IF(AB74=$AK$14,AA74*(Übersicht!$G$39/(Übersicht!$G$39+Übersicht!$G$71+Übersicht!$G$110)),0))</f>
        <v>0</v>
      </c>
      <c r="S74" s="273">
        <f>IF(AB74=$AK$16,Z74,IF(AB74=$AK$14,Z74*(Übersicht!$G$71/(Übersicht!$G$39+Übersicht!$G$71+Übersicht!$G$110)),0))</f>
        <v>0</v>
      </c>
      <c r="T74" s="273">
        <f>IF(AB74=$AK$16,AA74,IF(AB74=$AK$14,AA74*(Übersicht!$G$71/(Übersicht!$G$39+Übersicht!$G$71+Übersicht!$G$110)),0))</f>
        <v>0</v>
      </c>
      <c r="U74" s="273">
        <f>IF(AB74=$AK$17,Z74,IF(AB74=$AK$14,Z74*(Übersicht!$G$110/(Übersicht!$G$39+Übersicht!$G$71+Übersicht!$G$110)),0))</f>
        <v>0</v>
      </c>
      <c r="V74" s="273">
        <f>IF(AB74=$AK$17,AA74,IF(AB74=$AK$14,AA74*(Übersicht!$G$110/(Übersicht!$G$39+Übersicht!$G$71+Übersicht!$G$110)),0))</f>
        <v>0</v>
      </c>
      <c r="W74" s="274">
        <f t="shared" si="47"/>
        <v>0</v>
      </c>
      <c r="X74" s="273">
        <f t="shared" si="48"/>
        <v>0</v>
      </c>
      <c r="Y74" s="273">
        <f t="shared" si="51"/>
        <v>0</v>
      </c>
      <c r="Z74" s="335"/>
      <c r="AA74" s="338"/>
      <c r="AB74" s="351"/>
    </row>
    <row r="75" spans="1:28">
      <c r="A75" s="18">
        <f>IF(B75&gt;0,SUM(B$15:$B75),0)</f>
        <v>0</v>
      </c>
      <c r="B75" s="18">
        <f t="shared" si="45"/>
        <v>0</v>
      </c>
      <c r="C75" s="18">
        <f>IF(D75&gt;0,SUM(D$15:$D75),0)</f>
        <v>0</v>
      </c>
      <c r="D75" s="18">
        <f t="shared" si="46"/>
        <v>0</v>
      </c>
      <c r="E75" s="18">
        <f>IF(F75&gt;0,SUM(F$15:$F75),0)</f>
        <v>0</v>
      </c>
      <c r="F75" s="18">
        <f t="shared" si="14"/>
        <v>0</v>
      </c>
      <c r="G75" s="18">
        <f>IF(H75&gt;0,SUM($H$15:H75),0)</f>
        <v>0</v>
      </c>
      <c r="H75" s="18">
        <f t="shared" si="53"/>
        <v>0</v>
      </c>
      <c r="I75" s="18">
        <f>IF(J75&gt;0,SUM($J$15:J75),0)</f>
        <v>0</v>
      </c>
      <c r="J75" s="18">
        <f t="shared" si="16"/>
        <v>0</v>
      </c>
      <c r="K75" s="18">
        <f>IF(L75&gt;0,SUM($L$15:L75),0)</f>
        <v>0</v>
      </c>
      <c r="L75" s="18">
        <f t="shared" si="50"/>
        <v>0</v>
      </c>
      <c r="M75" s="18"/>
      <c r="N75" s="18"/>
      <c r="O75" s="332"/>
      <c r="P75" s="334"/>
      <c r="Q75" s="273">
        <f>IF(AB75=$AK$15,Z75,IF(AB75=$AK$14,Z75*(Übersicht!$G$39/(Übersicht!$G$39+Übersicht!$G$71+Übersicht!$G$110)),0))</f>
        <v>0</v>
      </c>
      <c r="R75" s="273">
        <f>IF(AB75=$AK$15,AA75,IF(AB75=$AK$14,AA75*(Übersicht!$G$39/(Übersicht!$G$39+Übersicht!$G$71+Übersicht!$G$110)),0))</f>
        <v>0</v>
      </c>
      <c r="S75" s="273">
        <f>IF(AB75=$AK$16,Z75,IF(AB75=$AK$14,Z75*(Übersicht!$G$71/(Übersicht!$G$39+Übersicht!$G$71+Übersicht!$G$110)),0))</f>
        <v>0</v>
      </c>
      <c r="T75" s="273">
        <f>IF(AB75=$AK$16,AA75,IF(AB75=$AK$14,AA75*(Übersicht!$G$71/(Übersicht!$G$39+Übersicht!$G$71+Übersicht!$G$110)),0))</f>
        <v>0</v>
      </c>
      <c r="U75" s="273">
        <f>IF(AB75=$AK$17,Z75,IF(AB75=$AK$14,Z75*(Übersicht!$G$110/(Übersicht!$G$39+Übersicht!$G$71+Übersicht!$G$110)),0))</f>
        <v>0</v>
      </c>
      <c r="V75" s="273">
        <f>IF(AB75=$AK$17,AA75,IF(AB75=$AK$14,AA75*(Übersicht!$G$110/(Übersicht!$G$39+Übersicht!$G$71+Übersicht!$G$110)),0))</f>
        <v>0</v>
      </c>
      <c r="W75" s="274">
        <f t="shared" si="47"/>
        <v>0</v>
      </c>
      <c r="X75" s="273">
        <f t="shared" si="48"/>
        <v>0</v>
      </c>
      <c r="Y75" s="273">
        <f t="shared" si="51"/>
        <v>0</v>
      </c>
      <c r="Z75" s="335"/>
      <c r="AA75" s="338"/>
      <c r="AB75" s="351"/>
    </row>
    <row r="76" spans="1:28">
      <c r="A76" s="18">
        <f>IF(B76&gt;0,SUM(B$15:$B76),0)</f>
        <v>0</v>
      </c>
      <c r="B76" s="18">
        <f t="shared" si="45"/>
        <v>0</v>
      </c>
      <c r="C76" s="18">
        <f>IF(D76&gt;0,SUM(D$15:$D76),0)</f>
        <v>0</v>
      </c>
      <c r="D76" s="18">
        <f t="shared" si="46"/>
        <v>0</v>
      </c>
      <c r="E76" s="18">
        <f>IF(F76&gt;0,SUM(F$15:$F76),0)</f>
        <v>0</v>
      </c>
      <c r="F76" s="18">
        <f t="shared" si="14"/>
        <v>0</v>
      </c>
      <c r="G76" s="18">
        <f>IF(H76&gt;0,SUM($H$15:H76),0)</f>
        <v>0</v>
      </c>
      <c r="H76" s="18">
        <f t="shared" si="53"/>
        <v>0</v>
      </c>
      <c r="I76" s="18">
        <f>IF(J76&gt;0,SUM($J$15:J76),0)</f>
        <v>0</v>
      </c>
      <c r="J76" s="18">
        <f t="shared" si="16"/>
        <v>0</v>
      </c>
      <c r="K76" s="18">
        <f>IF(L76&gt;0,SUM($L$15:L76),0)</f>
        <v>0</v>
      </c>
      <c r="L76" s="18">
        <f t="shared" si="50"/>
        <v>0</v>
      </c>
      <c r="M76" s="18"/>
      <c r="N76" s="18"/>
      <c r="O76" s="332"/>
      <c r="P76" s="334"/>
      <c r="Q76" s="273">
        <f>IF(AB76=$AK$15,Z76,IF(AB76=$AK$14,Z76*(Übersicht!$G$39/(Übersicht!$G$39+Übersicht!$G$71+Übersicht!$G$110)),0))</f>
        <v>0</v>
      </c>
      <c r="R76" s="273">
        <f>IF(AB76=$AK$15,AA76,IF(AB76=$AK$14,AA76*(Übersicht!$G$39/(Übersicht!$G$39+Übersicht!$G$71+Übersicht!$G$110)),0))</f>
        <v>0</v>
      </c>
      <c r="S76" s="273">
        <f>IF(AB76=$AK$16,Z76,IF(AB76=$AK$14,Z76*(Übersicht!$G$71/(Übersicht!$G$39+Übersicht!$G$71+Übersicht!$G$110)),0))</f>
        <v>0</v>
      </c>
      <c r="T76" s="273">
        <f>IF(AB76=$AK$16,AA76,IF(AB76=$AK$14,AA76*(Übersicht!$G$71/(Übersicht!$G$39+Übersicht!$G$71+Übersicht!$G$110)),0))</f>
        <v>0</v>
      </c>
      <c r="U76" s="273">
        <f>IF(AB76=$AK$17,Z76,IF(AB76=$AK$14,Z76*(Übersicht!$G$110/(Übersicht!$G$39+Übersicht!$G$71+Übersicht!$G$110)),0))</f>
        <v>0</v>
      </c>
      <c r="V76" s="273">
        <f>IF(AB76=$AK$17,AA76,IF(AB76=$AK$14,AA76*(Übersicht!$G$110/(Übersicht!$G$39+Übersicht!$G$71+Übersicht!$G$110)),0))</f>
        <v>0</v>
      </c>
      <c r="W76" s="274">
        <f t="shared" si="47"/>
        <v>0</v>
      </c>
      <c r="X76" s="273">
        <f t="shared" si="48"/>
        <v>0</v>
      </c>
      <c r="Y76" s="273">
        <f t="shared" si="51"/>
        <v>0</v>
      </c>
      <c r="Z76" s="335"/>
      <c r="AA76" s="338"/>
      <c r="AB76" s="351"/>
    </row>
    <row r="77" spans="1:28">
      <c r="A77" s="18">
        <f>IF(B77&gt;0,SUM(B$15:$B77),0)</f>
        <v>0</v>
      </c>
      <c r="B77" s="18">
        <f t="shared" si="45"/>
        <v>0</v>
      </c>
      <c r="C77" s="18">
        <f>IF(D77&gt;0,SUM(D$15:$D77),0)</f>
        <v>0</v>
      </c>
      <c r="D77" s="18">
        <f t="shared" si="46"/>
        <v>0</v>
      </c>
      <c r="E77" s="18">
        <f>IF(F77&gt;0,SUM(F$15:$F77),0)</f>
        <v>0</v>
      </c>
      <c r="F77" s="18">
        <f t="shared" si="14"/>
        <v>0</v>
      </c>
      <c r="G77" s="18">
        <f>IF(H77&gt;0,SUM($H$15:H77),0)</f>
        <v>0</v>
      </c>
      <c r="H77" s="18">
        <f t="shared" si="53"/>
        <v>0</v>
      </c>
      <c r="I77" s="18">
        <f>IF(J77&gt;0,SUM($J$15:J77),0)</f>
        <v>0</v>
      </c>
      <c r="J77" s="18">
        <f t="shared" si="16"/>
        <v>0</v>
      </c>
      <c r="K77" s="18">
        <f>IF(L77&gt;0,SUM($L$15:L77),0)</f>
        <v>0</v>
      </c>
      <c r="L77" s="18">
        <f t="shared" si="50"/>
        <v>0</v>
      </c>
      <c r="M77" s="18"/>
      <c r="N77" s="18"/>
      <c r="O77" s="332"/>
      <c r="P77" s="334"/>
      <c r="Q77" s="273">
        <f>IF(AB77=$AK$15,Z77,IF(AB77=$AK$14,Z77*(Übersicht!$G$39/(Übersicht!$G$39+Übersicht!$G$71+Übersicht!$G$110)),0))</f>
        <v>0</v>
      </c>
      <c r="R77" s="273">
        <f>IF(AB77=$AK$15,AA77,IF(AB77=$AK$14,AA77*(Übersicht!$G$39/(Übersicht!$G$39+Übersicht!$G$71+Übersicht!$G$110)),0))</f>
        <v>0</v>
      </c>
      <c r="S77" s="273">
        <f>IF(AB77=$AK$16,Z77,IF(AB77=$AK$14,Z77*(Übersicht!$G$71/(Übersicht!$G$39+Übersicht!$G$71+Übersicht!$G$110)),0))</f>
        <v>0</v>
      </c>
      <c r="T77" s="273">
        <f>IF(AB77=$AK$16,AA77,IF(AB77=$AK$14,AA77*(Übersicht!$G$71/(Übersicht!$G$39+Übersicht!$G$71+Übersicht!$G$110)),0))</f>
        <v>0</v>
      </c>
      <c r="U77" s="273">
        <f>IF(AB77=$AK$17,Z77,IF(AB77=$AK$14,Z77*(Übersicht!$G$110/(Übersicht!$G$39+Übersicht!$G$71+Übersicht!$G$110)),0))</f>
        <v>0</v>
      </c>
      <c r="V77" s="273">
        <f>IF(AB77=$AK$17,AA77,IF(AB77=$AK$14,AA77*(Übersicht!$G$110/(Übersicht!$G$39+Übersicht!$G$71+Übersicht!$G$110)),0))</f>
        <v>0</v>
      </c>
      <c r="W77" s="274">
        <f t="shared" si="47"/>
        <v>0</v>
      </c>
      <c r="X77" s="273">
        <f t="shared" si="48"/>
        <v>0</v>
      </c>
      <c r="Y77" s="273">
        <f t="shared" si="51"/>
        <v>0</v>
      </c>
      <c r="Z77" s="335"/>
      <c r="AA77" s="338"/>
      <c r="AB77" s="351"/>
    </row>
    <row r="78" spans="1:28">
      <c r="A78" s="18">
        <f>IF(B78&gt;0,SUM(B$15:$B78),0)</f>
        <v>0</v>
      </c>
      <c r="B78" s="18">
        <f t="shared" si="45"/>
        <v>0</v>
      </c>
      <c r="C78" s="18">
        <f>IF(D78&gt;0,SUM(D$15:$D78),0)</f>
        <v>0</v>
      </c>
      <c r="D78" s="18">
        <f t="shared" si="46"/>
        <v>0</v>
      </c>
      <c r="E78" s="18">
        <f>IF(F78&gt;0,SUM(F$15:$F78),0)</f>
        <v>0</v>
      </c>
      <c r="F78" s="18">
        <f t="shared" si="14"/>
        <v>0</v>
      </c>
      <c r="G78" s="18">
        <f>IF(H78&gt;0,SUM($H$15:H78),0)</f>
        <v>0</v>
      </c>
      <c r="H78" s="18">
        <f t="shared" si="53"/>
        <v>0</v>
      </c>
      <c r="I78" s="18">
        <f>IF(J78&gt;0,SUM($J$15:J78),0)</f>
        <v>0</v>
      </c>
      <c r="J78" s="18">
        <f t="shared" si="16"/>
        <v>0</v>
      </c>
      <c r="K78" s="18">
        <f>IF(L78&gt;0,SUM($L$15:L78),0)</f>
        <v>0</v>
      </c>
      <c r="L78" s="18">
        <f t="shared" si="50"/>
        <v>0</v>
      </c>
      <c r="M78" s="18"/>
      <c r="N78" s="18"/>
      <c r="O78" s="332"/>
      <c r="P78" s="334"/>
      <c r="Q78" s="273">
        <f>IF(AB78=$AK$15,Z78,IF(AB78=$AK$14,Z78*(Übersicht!$G$39/(Übersicht!$G$39+Übersicht!$G$71+Übersicht!$G$110)),0))</f>
        <v>0</v>
      </c>
      <c r="R78" s="273">
        <f>IF(AB78=$AK$15,AA78,IF(AB78=$AK$14,AA78*(Übersicht!$G$39/(Übersicht!$G$39+Übersicht!$G$71+Übersicht!$G$110)),0))</f>
        <v>0</v>
      </c>
      <c r="S78" s="273">
        <f>IF(AB78=$AK$16,Z78,IF(AB78=$AK$14,Z78*(Übersicht!$G$71/(Übersicht!$G$39+Übersicht!$G$71+Übersicht!$G$110)),0))</f>
        <v>0</v>
      </c>
      <c r="T78" s="273">
        <f>IF(AB78=$AK$16,AA78,IF(AB78=$AK$14,AA78*(Übersicht!$G$71/(Übersicht!$G$39+Übersicht!$G$71+Übersicht!$G$110)),0))</f>
        <v>0</v>
      </c>
      <c r="U78" s="273">
        <f>IF(AB78=$AK$17,Z78,IF(AB78=$AK$14,Z78*(Übersicht!$G$110/(Übersicht!$G$39+Übersicht!$G$71+Übersicht!$G$110)),0))</f>
        <v>0</v>
      </c>
      <c r="V78" s="273">
        <f>IF(AB78=$AK$17,AA78,IF(AB78=$AK$14,AA78*(Übersicht!$G$110/(Übersicht!$G$39+Übersicht!$G$71+Übersicht!$G$110)),0))</f>
        <v>0</v>
      </c>
      <c r="W78" s="274">
        <f t="shared" si="47"/>
        <v>0</v>
      </c>
      <c r="X78" s="273">
        <f t="shared" si="48"/>
        <v>0</v>
      </c>
      <c r="Y78" s="273">
        <f>IF(AB78=$AK$20,AA78-Z78,0)</f>
        <v>0</v>
      </c>
      <c r="Z78" s="335"/>
      <c r="AA78" s="338"/>
      <c r="AB78" s="351"/>
    </row>
    <row r="79" spans="1:28">
      <c r="A79" s="18">
        <f>IF(B79&gt;0,SUM(B$15:$B79),0)</f>
        <v>0</v>
      </c>
      <c r="B79" s="18">
        <f t="shared" si="45"/>
        <v>0</v>
      </c>
      <c r="C79" s="18">
        <f>IF(D79&gt;0,SUM(D$15:$D79),0)</f>
        <v>0</v>
      </c>
      <c r="D79" s="18">
        <f t="shared" si="46"/>
        <v>0</v>
      </c>
      <c r="E79" s="18">
        <f>IF(F79&gt;0,SUM(F$15:$F79),0)</f>
        <v>0</v>
      </c>
      <c r="F79" s="18">
        <f t="shared" si="14"/>
        <v>0</v>
      </c>
      <c r="G79" s="18">
        <f>IF(H79&gt;0,SUM($H$15:H79),0)</f>
        <v>0</v>
      </c>
      <c r="H79" s="18">
        <f t="shared" si="53"/>
        <v>0</v>
      </c>
      <c r="I79" s="18">
        <f>IF(J79&gt;0,SUM($J$15:J79),0)</f>
        <v>0</v>
      </c>
      <c r="J79" s="18">
        <f t="shared" si="16"/>
        <v>0</v>
      </c>
      <c r="K79" s="18">
        <f>IF(L79&gt;0,SUM($L$15:L79),0)</f>
        <v>0</v>
      </c>
      <c r="L79" s="18">
        <f t="shared" si="50"/>
        <v>0</v>
      </c>
      <c r="M79" s="18"/>
      <c r="N79" s="18"/>
      <c r="O79" s="332"/>
      <c r="P79" s="334"/>
      <c r="Q79" s="273">
        <f>IF(AB79=$AK$15,Z79,IF(AB79=$AK$14,Z79*(Übersicht!$G$39/(Übersicht!$G$39+Übersicht!$G$71+Übersicht!$G$110)),0))</f>
        <v>0</v>
      </c>
      <c r="R79" s="273">
        <f>IF(AB79=$AK$15,AA79,IF(AB79=$AK$14,AA79*(Übersicht!$G$39/(Übersicht!$G$39+Übersicht!$G$71+Übersicht!$G$110)),0))</f>
        <v>0</v>
      </c>
      <c r="S79" s="273">
        <f>IF(AB79=$AK$16,Z79,IF(AB79=$AK$14,Z79*(Übersicht!$G$71/(Übersicht!$G$39+Übersicht!$G$71+Übersicht!$G$110)),0))</f>
        <v>0</v>
      </c>
      <c r="T79" s="273">
        <f>IF(AB79=$AK$16,AA79,IF(AB79=$AK$14,AA79*(Übersicht!$G$71/(Übersicht!$G$39+Übersicht!$G$71+Übersicht!$G$110)),0))</f>
        <v>0</v>
      </c>
      <c r="U79" s="273">
        <f>IF(AB79=$AK$17,Z79,IF(AB79=$AK$14,Z79*(Übersicht!$G$110/(Übersicht!$G$39+Übersicht!$G$71+Übersicht!$G$110)),0))</f>
        <v>0</v>
      </c>
      <c r="V79" s="273">
        <f>IF(AB79=$AK$17,AA79,IF(AB79=$AK$14,AA79*(Übersicht!$G$110/(Übersicht!$G$39+Übersicht!$G$71+Übersicht!$G$110)),0))</f>
        <v>0</v>
      </c>
      <c r="W79" s="274">
        <f t="shared" si="47"/>
        <v>0</v>
      </c>
      <c r="X79" s="273">
        <f t="shared" si="48"/>
        <v>0</v>
      </c>
      <c r="Y79" s="273">
        <f t="shared" si="51"/>
        <v>0</v>
      </c>
      <c r="Z79" s="335"/>
      <c r="AA79" s="338"/>
      <c r="AB79" s="351"/>
    </row>
    <row r="80" spans="1:28">
      <c r="A80" s="18">
        <f>IF(B80&gt;0,SUM(B$15:$B80),0)</f>
        <v>0</v>
      </c>
      <c r="B80" s="18">
        <f t="shared" si="45"/>
        <v>0</v>
      </c>
      <c r="C80" s="18">
        <f>IF(D80&gt;0,SUM(D$15:$D80),0)</f>
        <v>0</v>
      </c>
      <c r="D80" s="18">
        <f t="shared" si="46"/>
        <v>0</v>
      </c>
      <c r="E80" s="18">
        <f>IF(F80&gt;0,SUM(F$15:$F80),0)</f>
        <v>0</v>
      </c>
      <c r="F80" s="18">
        <f t="shared" si="14"/>
        <v>0</v>
      </c>
      <c r="G80" s="18">
        <f>IF(H80&gt;0,SUM($H$15:H80),0)</f>
        <v>0</v>
      </c>
      <c r="H80" s="18">
        <f t="shared" si="53"/>
        <v>0</v>
      </c>
      <c r="I80" s="18">
        <f>IF(J80&gt;0,SUM($J$15:J80),0)</f>
        <v>0</v>
      </c>
      <c r="J80" s="18">
        <f t="shared" si="16"/>
        <v>0</v>
      </c>
      <c r="K80" s="18">
        <f>IF(L80&gt;0,SUM($L$15:L80),0)</f>
        <v>0</v>
      </c>
      <c r="L80" s="18">
        <f t="shared" si="50"/>
        <v>0</v>
      </c>
      <c r="M80" s="18"/>
      <c r="N80" s="18"/>
      <c r="O80" s="332"/>
      <c r="P80" s="334"/>
      <c r="Q80" s="273">
        <f>IF(AB80=$AK$15,Z80,IF(AB80=$AK$14,Z80*(Übersicht!$G$39/(Übersicht!$G$39+Übersicht!$G$71+Übersicht!$G$110)),0))</f>
        <v>0</v>
      </c>
      <c r="R80" s="273">
        <f>IF(AB80=$AK$15,AA80,IF(AB80=$AK$14,AA80*(Übersicht!$G$39/(Übersicht!$G$39+Übersicht!$G$71+Übersicht!$G$110)),0))</f>
        <v>0</v>
      </c>
      <c r="S80" s="273">
        <f>IF(AB80=$AK$16,Z80,IF(AB80=$AK$14,Z80*(Übersicht!$G$71/(Übersicht!$G$39+Übersicht!$G$71+Übersicht!$G$110)),0))</f>
        <v>0</v>
      </c>
      <c r="T80" s="273">
        <f>IF(AB80=$AK$16,AA80,IF(AB80=$AK$14,AA80*(Übersicht!$G$71/(Übersicht!$G$39+Übersicht!$G$71+Übersicht!$G$110)),0))</f>
        <v>0</v>
      </c>
      <c r="U80" s="273">
        <f>IF(AB80=$AK$17,Z80,IF(AB80=$AK$14,Z80*(Übersicht!$G$110/(Übersicht!$G$39+Übersicht!$G$71+Übersicht!$G$110)),0))</f>
        <v>0</v>
      </c>
      <c r="V80" s="273">
        <f>IF(AB80=$AK$17,AA80,IF(AB80=$AK$14,AA80*(Übersicht!$G$110/(Übersicht!$G$39+Übersicht!$G$71+Übersicht!$G$110)),0))</f>
        <v>0</v>
      </c>
      <c r="W80" s="274">
        <f t="shared" si="47"/>
        <v>0</v>
      </c>
      <c r="X80" s="273">
        <f t="shared" si="48"/>
        <v>0</v>
      </c>
      <c r="Y80" s="273">
        <f t="shared" si="51"/>
        <v>0</v>
      </c>
      <c r="Z80" s="335"/>
      <c r="AA80" s="338"/>
      <c r="AB80" s="351"/>
    </row>
    <row r="81" spans="1:28">
      <c r="A81" s="18">
        <f>IF(B81&gt;0,SUM(B$15:$B81),0)</f>
        <v>0</v>
      </c>
      <c r="B81" s="18">
        <f t="shared" si="45"/>
        <v>0</v>
      </c>
      <c r="C81" s="18">
        <f>IF(D81&gt;0,SUM(D$15:$D81),0)</f>
        <v>0</v>
      </c>
      <c r="D81" s="18">
        <f t="shared" si="46"/>
        <v>0</v>
      </c>
      <c r="E81" s="18">
        <f>IF(F81&gt;0,SUM(F$15:$F81),0)</f>
        <v>0</v>
      </c>
      <c r="F81" s="18">
        <f t="shared" si="14"/>
        <v>0</v>
      </c>
      <c r="G81" s="18">
        <f>IF(H81&gt;0,SUM($H$15:H81),0)</f>
        <v>0</v>
      </c>
      <c r="H81" s="18">
        <f t="shared" ref="H81:H102" si="54">IF(X81&lt;&gt;0,1,0)</f>
        <v>0</v>
      </c>
      <c r="I81" s="18">
        <f>IF(J81&gt;0,SUM($J$15:J81),0)</f>
        <v>0</v>
      </c>
      <c r="J81" s="18">
        <f t="shared" si="16"/>
        <v>0</v>
      </c>
      <c r="K81" s="18">
        <f>IF(L81&gt;0,SUM($L$15:L81),0)</f>
        <v>0</v>
      </c>
      <c r="L81" s="18">
        <f t="shared" ref="L81:L102" si="55">IF(W81&lt;&gt;0,1,0)</f>
        <v>0</v>
      </c>
      <c r="M81" s="18"/>
      <c r="N81" s="18"/>
      <c r="O81" s="332"/>
      <c r="P81" s="334"/>
      <c r="Q81" s="273">
        <f>IF(AB81=$AK$15,Z81,IF(AB81=$AK$14,Z81*(Übersicht!$G$39/(Übersicht!$G$39+Übersicht!$G$71+Übersicht!$G$110)),0))</f>
        <v>0</v>
      </c>
      <c r="R81" s="273">
        <f>IF(AB81=$AK$15,AA81,IF(AB81=$AK$14,AA81*(Übersicht!$G$39/(Übersicht!$G$39+Übersicht!$G$71+Übersicht!$G$110)),0))</f>
        <v>0</v>
      </c>
      <c r="S81" s="273">
        <f>IF(AB81=$AK$16,Z81,IF(AB81=$AK$14,Z81*(Übersicht!$G$71/(Übersicht!$G$39+Übersicht!$G$71+Übersicht!$G$110)),0))</f>
        <v>0</v>
      </c>
      <c r="T81" s="273">
        <f>IF(AB81=$AK$16,AA81,IF(AB81=$AK$14,AA81*(Übersicht!$G$71/(Übersicht!$G$39+Übersicht!$G$71+Übersicht!$G$110)),0))</f>
        <v>0</v>
      </c>
      <c r="U81" s="273">
        <f>IF(AB81=$AK$17,Z81,IF(AB81=$AK$14,Z81*(Übersicht!$G$110/(Übersicht!$G$39+Übersicht!$G$71+Übersicht!$G$110)),0))</f>
        <v>0</v>
      </c>
      <c r="V81" s="273">
        <f>IF(AB81=$AK$17,AA81,IF(AB81=$AK$14,AA81*(Übersicht!$G$110/(Übersicht!$G$39+Übersicht!$G$71+Übersicht!$G$110)),0))</f>
        <v>0</v>
      </c>
      <c r="W81" s="274">
        <f t="shared" si="47"/>
        <v>0</v>
      </c>
      <c r="X81" s="273">
        <f t="shared" si="48"/>
        <v>0</v>
      </c>
      <c r="Y81" s="273">
        <f t="shared" si="51"/>
        <v>0</v>
      </c>
      <c r="Z81" s="335"/>
      <c r="AA81" s="338"/>
      <c r="AB81" s="351"/>
    </row>
    <row r="82" spans="1:28">
      <c r="A82" s="18">
        <f>IF(B82&gt;0,SUM(B$15:$B82),0)</f>
        <v>0</v>
      </c>
      <c r="B82" s="18">
        <f t="shared" si="45"/>
        <v>0</v>
      </c>
      <c r="C82" s="18">
        <f>IF(D82&gt;0,SUM(D$15:$D82),0)</f>
        <v>0</v>
      </c>
      <c r="D82" s="18">
        <f t="shared" si="46"/>
        <v>0</v>
      </c>
      <c r="E82" s="18">
        <f>IF(F82&gt;0,SUM(F$15:$F82),0)</f>
        <v>0</v>
      </c>
      <c r="F82" s="18">
        <f t="shared" si="14"/>
        <v>0</v>
      </c>
      <c r="G82" s="18">
        <f>IF(H82&gt;0,SUM($H$15:H82),0)</f>
        <v>0</v>
      </c>
      <c r="H82" s="18">
        <f t="shared" si="54"/>
        <v>0</v>
      </c>
      <c r="I82" s="18">
        <f>IF(J82&gt;0,SUM($J$15:J82),0)</f>
        <v>0</v>
      </c>
      <c r="J82" s="18">
        <f t="shared" si="16"/>
        <v>0</v>
      </c>
      <c r="K82" s="18">
        <f>IF(L82&gt;0,SUM($L$15:L82),0)</f>
        <v>0</v>
      </c>
      <c r="L82" s="18">
        <f t="shared" si="55"/>
        <v>0</v>
      </c>
      <c r="M82" s="18"/>
      <c r="N82" s="18"/>
      <c r="O82" s="332"/>
      <c r="P82" s="334"/>
      <c r="Q82" s="273">
        <f>IF(AB82=$AK$15,Z82,IF(AB82=$AK$14,Z82*(Übersicht!$G$39/(Übersicht!$G$39+Übersicht!$G$71+Übersicht!$G$110)),0))</f>
        <v>0</v>
      </c>
      <c r="R82" s="273">
        <f>IF(AB82=$AK$15,AA82,IF(AB82=$AK$14,AA82*(Übersicht!$G$39/(Übersicht!$G$39+Übersicht!$G$71+Übersicht!$G$110)),0))</f>
        <v>0</v>
      </c>
      <c r="S82" s="273">
        <f>IF(AB82=$AK$16,Z82,IF(AB82=$AK$14,Z82*(Übersicht!$G$71/(Übersicht!$G$39+Übersicht!$G$71+Übersicht!$G$110)),0))</f>
        <v>0</v>
      </c>
      <c r="T82" s="273">
        <f>IF(AB82=$AK$16,AA82,IF(AB82=$AK$14,AA82*(Übersicht!$G$71/(Übersicht!$G$39+Übersicht!$G$71+Übersicht!$G$110)),0))</f>
        <v>0</v>
      </c>
      <c r="U82" s="273">
        <f>IF(AB82=$AK$17,Z82,IF(AB82=$AK$14,Z82*(Übersicht!$G$110/(Übersicht!$G$39+Übersicht!$G$71+Übersicht!$G$110)),0))</f>
        <v>0</v>
      </c>
      <c r="V82" s="273">
        <f>IF(AB82=$AK$17,AA82,IF(AB82=$AK$14,AA82*(Übersicht!$G$110/(Übersicht!$G$39+Übersicht!$G$71+Übersicht!$G$110)),0))</f>
        <v>0</v>
      </c>
      <c r="W82" s="274">
        <f t="shared" si="47"/>
        <v>0</v>
      </c>
      <c r="X82" s="273">
        <f t="shared" si="48"/>
        <v>0</v>
      </c>
      <c r="Y82" s="273">
        <f t="shared" si="51"/>
        <v>0</v>
      </c>
      <c r="Z82" s="335"/>
      <c r="AA82" s="338"/>
      <c r="AB82" s="351"/>
    </row>
    <row r="83" spans="1:28">
      <c r="A83" s="18">
        <f>IF(B83&gt;0,SUM(B$15:$B83),0)</f>
        <v>0</v>
      </c>
      <c r="B83" s="18">
        <f t="shared" si="45"/>
        <v>0</v>
      </c>
      <c r="C83" s="18">
        <f>IF(D83&gt;0,SUM(D$15:$D83),0)</f>
        <v>0</v>
      </c>
      <c r="D83" s="18">
        <f t="shared" si="46"/>
        <v>0</v>
      </c>
      <c r="E83" s="18">
        <f>IF(F83&gt;0,SUM(F$15:$F83),0)</f>
        <v>0</v>
      </c>
      <c r="F83" s="18">
        <f t="shared" si="14"/>
        <v>0</v>
      </c>
      <c r="G83" s="18">
        <f>IF(H83&gt;0,SUM($H$15:H83),0)</f>
        <v>0</v>
      </c>
      <c r="H83" s="18">
        <f t="shared" si="54"/>
        <v>0</v>
      </c>
      <c r="I83" s="18">
        <f>IF(J83&gt;0,SUM($J$15:J83),0)</f>
        <v>0</v>
      </c>
      <c r="J83" s="18">
        <f t="shared" si="16"/>
        <v>0</v>
      </c>
      <c r="K83" s="18">
        <f>IF(L83&gt;0,SUM($L$15:L83),0)</f>
        <v>0</v>
      </c>
      <c r="L83" s="18">
        <f t="shared" si="55"/>
        <v>0</v>
      </c>
      <c r="M83" s="18"/>
      <c r="N83" s="18"/>
      <c r="O83" s="332"/>
      <c r="P83" s="334"/>
      <c r="Q83" s="273">
        <f>IF(AB83=$AK$15,Z83,IF(AB83=$AK$14,Z83*(Übersicht!$G$39/(Übersicht!$G$39+Übersicht!$G$71+Übersicht!$G$110)),0))</f>
        <v>0</v>
      </c>
      <c r="R83" s="273">
        <f>IF(AB83=$AK$15,AA83,IF(AB83=$AK$14,AA83*(Übersicht!$G$39/(Übersicht!$G$39+Übersicht!$G$71+Übersicht!$G$110)),0))</f>
        <v>0</v>
      </c>
      <c r="S83" s="273">
        <f>IF(AB83=$AK$16,Z83,IF(AB83=$AK$14,Z83*(Übersicht!$G$71/(Übersicht!$G$39+Übersicht!$G$71+Übersicht!$G$110)),0))</f>
        <v>0</v>
      </c>
      <c r="T83" s="273">
        <f>IF(AB83=$AK$16,AA83,IF(AB83=$AK$14,AA83*(Übersicht!$G$71/(Übersicht!$G$39+Übersicht!$G$71+Übersicht!$G$110)),0))</f>
        <v>0</v>
      </c>
      <c r="U83" s="273">
        <f>IF(AB83=$AK$17,Z83,IF(AB83=$AK$14,Z83*(Übersicht!$G$110/(Übersicht!$G$39+Übersicht!$G$71+Übersicht!$G$110)),0))</f>
        <v>0</v>
      </c>
      <c r="V83" s="273">
        <f>IF(AB83=$AK$17,AA83,IF(AB83=$AK$14,AA83*(Übersicht!$G$110/(Übersicht!$G$39+Übersicht!$G$71+Übersicht!$G$110)),0))</f>
        <v>0</v>
      </c>
      <c r="W83" s="274">
        <f t="shared" si="47"/>
        <v>0</v>
      </c>
      <c r="X83" s="273">
        <f t="shared" si="48"/>
        <v>0</v>
      </c>
      <c r="Y83" s="273">
        <f t="shared" si="51"/>
        <v>0</v>
      </c>
      <c r="Z83" s="335"/>
      <c r="AA83" s="338"/>
      <c r="AB83" s="351"/>
    </row>
    <row r="84" spans="1:28">
      <c r="A84" s="18">
        <f>IF(B84&gt;0,SUM(B$15:$B84),0)</f>
        <v>0</v>
      </c>
      <c r="B84" s="18">
        <f t="shared" ref="B84:B101" si="56">IF(Q84&lt;&gt;0,1,IF(R84&lt;&gt;0,1,0))</f>
        <v>0</v>
      </c>
      <c r="C84" s="18">
        <f>IF(D84&gt;0,SUM(D$15:$D84),0)</f>
        <v>0</v>
      </c>
      <c r="D84" s="18">
        <f t="shared" ref="D84:D101" si="57">IF(S84&lt;&gt;0,1,IF(T84&lt;&gt;0,1,0))</f>
        <v>0</v>
      </c>
      <c r="E84" s="18">
        <f>IF(F84&gt;0,SUM(F$15:$F84),0)</f>
        <v>0</v>
      </c>
      <c r="F84" s="18">
        <f t="shared" ref="F84:F101" si="58">IF(U84&lt;&gt;0,1,IF(V84&lt;&gt;0,1,0))</f>
        <v>0</v>
      </c>
      <c r="G84" s="18">
        <f>IF(H84&gt;0,SUM($H$15:H84),0)</f>
        <v>0</v>
      </c>
      <c r="H84" s="18">
        <f t="shared" ref="H84:H101" si="59">IF(X84&lt;&gt;0,1,0)</f>
        <v>0</v>
      </c>
      <c r="I84" s="18">
        <f>IF(J84&gt;0,SUM($J$15:J84),0)</f>
        <v>0</v>
      </c>
      <c r="J84" s="18">
        <f t="shared" ref="J84:J101" si="60">IF(Y84&lt;&gt;0,1,0)</f>
        <v>0</v>
      </c>
      <c r="K84" s="18">
        <f>IF(L84&gt;0,SUM($L$15:L84),0)</f>
        <v>0</v>
      </c>
      <c r="L84" s="18">
        <f t="shared" ref="L84:L101" si="61">IF(W84&lt;&gt;0,1,0)</f>
        <v>0</v>
      </c>
      <c r="M84" s="18"/>
      <c r="N84" s="18"/>
      <c r="O84" s="332"/>
      <c r="P84" s="334"/>
      <c r="Q84" s="273">
        <f>IF(AB84=$AK$15,Z84,IF(AB84=$AK$14,Z84*(Übersicht!$G$39/(Übersicht!$G$39+Übersicht!$G$71+Übersicht!$G$110)),0))</f>
        <v>0</v>
      </c>
      <c r="R84" s="273">
        <f>IF(AB84=$AK$15,AA84,IF(AB84=$AK$14,AA84*(Übersicht!$G$39/(Übersicht!$G$39+Übersicht!$G$71+Übersicht!$G$110)),0))</f>
        <v>0</v>
      </c>
      <c r="S84" s="273">
        <f>IF(AB84=$AK$16,Z84,IF(AB84=$AK$14,Z84*(Übersicht!$G$71/(Übersicht!$G$39+Übersicht!$G$71+Übersicht!$G$110)),0))</f>
        <v>0</v>
      </c>
      <c r="T84" s="273">
        <f>IF(AB84=$AK$16,AA84,IF(AB84=$AK$14,AA84*(Übersicht!$G$71/(Übersicht!$G$39+Übersicht!$G$71+Übersicht!$G$110)),0))</f>
        <v>0</v>
      </c>
      <c r="U84" s="273">
        <f>IF(AB84=$AK$17,Z84,IF(AB84=$AK$14,Z84*(Übersicht!$G$110/(Übersicht!$G$39+Übersicht!$G$71+Übersicht!$G$110)),0))</f>
        <v>0</v>
      </c>
      <c r="V84" s="273">
        <f>IF(AB84=$AK$17,AA84,IF(AB84=$AK$14,AA84*(Übersicht!$G$110/(Übersicht!$G$39+Übersicht!$G$71+Übersicht!$G$110)),0))</f>
        <v>0</v>
      </c>
      <c r="W84" s="274">
        <f t="shared" ref="W84:W101" si="62">IF(AB84=$AK$18,Z84*-1+AA84,0)</f>
        <v>0</v>
      </c>
      <c r="X84" s="273">
        <f t="shared" ref="X84:X101" si="63">IF(AB84=$AK$19,AA84-Z84,0)</f>
        <v>0</v>
      </c>
      <c r="Y84" s="273">
        <f t="shared" ref="Y84:Y101" si="64">IF(AB84=$AK$20,AA84-Z84,0)</f>
        <v>0</v>
      </c>
      <c r="Z84" s="335"/>
      <c r="AA84" s="338"/>
      <c r="AB84" s="351"/>
    </row>
    <row r="85" spans="1:28">
      <c r="A85" s="18">
        <f>IF(B85&gt;0,SUM(B$15:$B85),0)</f>
        <v>0</v>
      </c>
      <c r="B85" s="18">
        <f t="shared" si="56"/>
        <v>0</v>
      </c>
      <c r="C85" s="18">
        <f>IF(D85&gt;0,SUM(D$15:$D85),0)</f>
        <v>0</v>
      </c>
      <c r="D85" s="18">
        <f t="shared" si="57"/>
        <v>0</v>
      </c>
      <c r="E85" s="18">
        <f>IF(F85&gt;0,SUM(F$15:$F85),0)</f>
        <v>0</v>
      </c>
      <c r="F85" s="18">
        <f t="shared" si="58"/>
        <v>0</v>
      </c>
      <c r="G85" s="18">
        <f>IF(H85&gt;0,SUM($H$15:H85),0)</f>
        <v>0</v>
      </c>
      <c r="H85" s="18">
        <f t="shared" si="59"/>
        <v>0</v>
      </c>
      <c r="I85" s="18">
        <f>IF(J85&gt;0,SUM($J$15:J85),0)</f>
        <v>0</v>
      </c>
      <c r="J85" s="18">
        <f t="shared" si="60"/>
        <v>0</v>
      </c>
      <c r="K85" s="18">
        <f>IF(L85&gt;0,SUM($L$15:L85),0)</f>
        <v>0</v>
      </c>
      <c r="L85" s="18">
        <f t="shared" si="61"/>
        <v>0</v>
      </c>
      <c r="M85" s="18"/>
      <c r="N85" s="18"/>
      <c r="O85" s="332"/>
      <c r="P85" s="334"/>
      <c r="Q85" s="273">
        <f>IF(AB85=$AK$15,Z85,IF(AB85=$AK$14,Z85*(Übersicht!$G$39/(Übersicht!$G$39+Übersicht!$G$71+Übersicht!$G$110)),0))</f>
        <v>0</v>
      </c>
      <c r="R85" s="273">
        <f>IF(AB85=$AK$15,AA85,IF(AB85=$AK$14,AA85*(Übersicht!$G$39/(Übersicht!$G$39+Übersicht!$G$71+Übersicht!$G$110)),0))</f>
        <v>0</v>
      </c>
      <c r="S85" s="273">
        <f>IF(AB85=$AK$16,Z85,IF(AB85=$AK$14,Z85*(Übersicht!$G$71/(Übersicht!$G$39+Übersicht!$G$71+Übersicht!$G$110)),0))</f>
        <v>0</v>
      </c>
      <c r="T85" s="273">
        <f>IF(AB85=$AK$16,AA85,IF(AB85=$AK$14,AA85*(Übersicht!$G$71/(Übersicht!$G$39+Übersicht!$G$71+Übersicht!$G$110)),0))</f>
        <v>0</v>
      </c>
      <c r="U85" s="273">
        <f>IF(AB85=$AK$17,Z85,IF(AB85=$AK$14,Z85*(Übersicht!$G$110/(Übersicht!$G$39+Übersicht!$G$71+Übersicht!$G$110)),0))</f>
        <v>0</v>
      </c>
      <c r="V85" s="273">
        <f>IF(AB85=$AK$17,AA85,IF(AB85=$AK$14,AA85*(Übersicht!$G$110/(Übersicht!$G$39+Übersicht!$G$71+Übersicht!$G$110)),0))</f>
        <v>0</v>
      </c>
      <c r="W85" s="274">
        <f t="shared" si="62"/>
        <v>0</v>
      </c>
      <c r="X85" s="273">
        <f t="shared" si="63"/>
        <v>0</v>
      </c>
      <c r="Y85" s="273">
        <f t="shared" si="64"/>
        <v>0</v>
      </c>
      <c r="Z85" s="335"/>
      <c r="AA85" s="338"/>
      <c r="AB85" s="351"/>
    </row>
    <row r="86" spans="1:28">
      <c r="A86" s="18">
        <f>IF(B86&gt;0,SUM(B$15:$B86),0)</f>
        <v>0</v>
      </c>
      <c r="B86" s="18">
        <f t="shared" si="56"/>
        <v>0</v>
      </c>
      <c r="C86" s="18">
        <f>IF(D86&gt;0,SUM(D$15:$D86),0)</f>
        <v>0</v>
      </c>
      <c r="D86" s="18">
        <f t="shared" si="57"/>
        <v>0</v>
      </c>
      <c r="E86" s="18">
        <f>IF(F86&gt;0,SUM(F$15:$F86),0)</f>
        <v>0</v>
      </c>
      <c r="F86" s="18">
        <f t="shared" si="58"/>
        <v>0</v>
      </c>
      <c r="G86" s="18">
        <f>IF(H86&gt;0,SUM($H$15:H86),0)</f>
        <v>0</v>
      </c>
      <c r="H86" s="18">
        <f t="shared" si="59"/>
        <v>0</v>
      </c>
      <c r="I86" s="18">
        <f>IF(J86&gt;0,SUM($J$15:J86),0)</f>
        <v>0</v>
      </c>
      <c r="J86" s="18">
        <f t="shared" si="60"/>
        <v>0</v>
      </c>
      <c r="K86" s="18">
        <f>IF(L86&gt;0,SUM($L$15:L86),0)</f>
        <v>0</v>
      </c>
      <c r="L86" s="18">
        <f t="shared" si="61"/>
        <v>0</v>
      </c>
      <c r="M86" s="18"/>
      <c r="N86" s="18"/>
      <c r="O86" s="332"/>
      <c r="P86" s="334"/>
      <c r="Q86" s="273">
        <f>IF(AB86=$AK$15,Z86,IF(AB86=$AK$14,Z86*(Übersicht!$G$39/(Übersicht!$G$39+Übersicht!$G$71+Übersicht!$G$110)),0))</f>
        <v>0</v>
      </c>
      <c r="R86" s="273">
        <f>IF(AB86=$AK$15,AA86,IF(AB86=$AK$14,AA86*(Übersicht!$G$39/(Übersicht!$G$39+Übersicht!$G$71+Übersicht!$G$110)),0))</f>
        <v>0</v>
      </c>
      <c r="S86" s="273">
        <f>IF(AB86=$AK$16,Z86,IF(AB86=$AK$14,Z86*(Übersicht!$G$71/(Übersicht!$G$39+Übersicht!$G$71+Übersicht!$G$110)),0))</f>
        <v>0</v>
      </c>
      <c r="T86" s="273">
        <f>IF(AB86=$AK$16,AA86,IF(AB86=$AK$14,AA86*(Übersicht!$G$71/(Übersicht!$G$39+Übersicht!$G$71+Übersicht!$G$110)),0))</f>
        <v>0</v>
      </c>
      <c r="U86" s="273">
        <f>IF(AB86=$AK$17,Z86,IF(AB86=$AK$14,Z86*(Übersicht!$G$110/(Übersicht!$G$39+Übersicht!$G$71+Übersicht!$G$110)),0))</f>
        <v>0</v>
      </c>
      <c r="V86" s="273">
        <f>IF(AB86=$AK$17,AA86,IF(AB86=$AK$14,AA86*(Übersicht!$G$110/(Übersicht!$G$39+Übersicht!$G$71+Übersicht!$G$110)),0))</f>
        <v>0</v>
      </c>
      <c r="W86" s="274">
        <f t="shared" si="62"/>
        <v>0</v>
      </c>
      <c r="X86" s="273">
        <f t="shared" si="63"/>
        <v>0</v>
      </c>
      <c r="Y86" s="273">
        <f t="shared" si="64"/>
        <v>0</v>
      </c>
      <c r="Z86" s="335"/>
      <c r="AA86" s="338"/>
      <c r="AB86" s="351"/>
    </row>
    <row r="87" spans="1:28">
      <c r="A87" s="18">
        <f>IF(B87&gt;0,SUM(B$15:$B87),0)</f>
        <v>0</v>
      </c>
      <c r="B87" s="18">
        <f t="shared" si="56"/>
        <v>0</v>
      </c>
      <c r="C87" s="18">
        <f>IF(D87&gt;0,SUM(D$15:$D87),0)</f>
        <v>0</v>
      </c>
      <c r="D87" s="18">
        <f t="shared" si="57"/>
        <v>0</v>
      </c>
      <c r="E87" s="18">
        <f>IF(F87&gt;0,SUM(F$15:$F87),0)</f>
        <v>0</v>
      </c>
      <c r="F87" s="18">
        <f t="shared" si="58"/>
        <v>0</v>
      </c>
      <c r="G87" s="18">
        <f>IF(H87&gt;0,SUM($H$15:H87),0)</f>
        <v>0</v>
      </c>
      <c r="H87" s="18">
        <f t="shared" si="59"/>
        <v>0</v>
      </c>
      <c r="I87" s="18">
        <f>IF(J87&gt;0,SUM($J$15:J87),0)</f>
        <v>0</v>
      </c>
      <c r="J87" s="18">
        <f t="shared" si="60"/>
        <v>0</v>
      </c>
      <c r="K87" s="18">
        <f>IF(L87&gt;0,SUM($L$15:L87),0)</f>
        <v>0</v>
      </c>
      <c r="L87" s="18">
        <f t="shared" si="61"/>
        <v>0</v>
      </c>
      <c r="M87" s="18"/>
      <c r="N87" s="18"/>
      <c r="O87" s="332"/>
      <c r="P87" s="334"/>
      <c r="Q87" s="273">
        <f>IF(AB87=$AK$15,Z87,IF(AB87=$AK$14,Z87*(Übersicht!$G$39/(Übersicht!$G$39+Übersicht!$G$71+Übersicht!$G$110)),0))</f>
        <v>0</v>
      </c>
      <c r="R87" s="273">
        <f>IF(AB87=$AK$15,AA87,IF(AB87=$AK$14,AA87*(Übersicht!$G$39/(Übersicht!$G$39+Übersicht!$G$71+Übersicht!$G$110)),0))</f>
        <v>0</v>
      </c>
      <c r="S87" s="273">
        <f>IF(AB87=$AK$16,Z87,IF(AB87=$AK$14,Z87*(Übersicht!$G$71/(Übersicht!$G$39+Übersicht!$G$71+Übersicht!$G$110)),0))</f>
        <v>0</v>
      </c>
      <c r="T87" s="273">
        <f>IF(AB87=$AK$16,AA87,IF(AB87=$AK$14,AA87*(Übersicht!$G$71/(Übersicht!$G$39+Übersicht!$G$71+Übersicht!$G$110)),0))</f>
        <v>0</v>
      </c>
      <c r="U87" s="273">
        <f>IF(AB87=$AK$17,Z87,IF(AB87=$AK$14,Z87*(Übersicht!$G$110/(Übersicht!$G$39+Übersicht!$G$71+Übersicht!$G$110)),0))</f>
        <v>0</v>
      </c>
      <c r="V87" s="273">
        <f>IF(AB87=$AK$17,AA87,IF(AB87=$AK$14,AA87*(Übersicht!$G$110/(Übersicht!$G$39+Übersicht!$G$71+Übersicht!$G$110)),0))</f>
        <v>0</v>
      </c>
      <c r="W87" s="274">
        <f t="shared" si="62"/>
        <v>0</v>
      </c>
      <c r="X87" s="273">
        <f t="shared" si="63"/>
        <v>0</v>
      </c>
      <c r="Y87" s="273">
        <f t="shared" si="64"/>
        <v>0</v>
      </c>
      <c r="Z87" s="335"/>
      <c r="AA87" s="338"/>
      <c r="AB87" s="351"/>
    </row>
    <row r="88" spans="1:28">
      <c r="A88" s="18">
        <f>IF(B88&gt;0,SUM(B$15:$B88),0)</f>
        <v>0</v>
      </c>
      <c r="B88" s="18">
        <f t="shared" si="56"/>
        <v>0</v>
      </c>
      <c r="C88" s="18">
        <f>IF(D88&gt;0,SUM(D$15:$D88),0)</f>
        <v>0</v>
      </c>
      <c r="D88" s="18">
        <f t="shared" si="57"/>
        <v>0</v>
      </c>
      <c r="E88" s="18">
        <f>IF(F88&gt;0,SUM(F$15:$F88),0)</f>
        <v>0</v>
      </c>
      <c r="F88" s="18">
        <f t="shared" si="58"/>
        <v>0</v>
      </c>
      <c r="G88" s="18">
        <f>IF(H88&gt;0,SUM($H$15:H88),0)</f>
        <v>0</v>
      </c>
      <c r="H88" s="18">
        <f t="shared" si="59"/>
        <v>0</v>
      </c>
      <c r="I88" s="18">
        <f>IF(J88&gt;0,SUM($J$15:J88),0)</f>
        <v>0</v>
      </c>
      <c r="J88" s="18">
        <f t="shared" si="60"/>
        <v>0</v>
      </c>
      <c r="K88" s="18">
        <f>IF(L88&gt;0,SUM($L$15:L88),0)</f>
        <v>0</v>
      </c>
      <c r="L88" s="18">
        <f t="shared" si="61"/>
        <v>0</v>
      </c>
      <c r="M88" s="18"/>
      <c r="N88" s="18"/>
      <c r="O88" s="332"/>
      <c r="P88" s="334"/>
      <c r="Q88" s="273">
        <f>IF(AB88=$AK$15,Z88,IF(AB88=$AK$14,Z88*(Übersicht!$G$39/(Übersicht!$G$39+Übersicht!$G$71+Übersicht!$G$110)),0))</f>
        <v>0</v>
      </c>
      <c r="R88" s="273">
        <f>IF(AB88=$AK$15,AA88,IF(AB88=$AK$14,AA88*(Übersicht!$G$39/(Übersicht!$G$39+Übersicht!$G$71+Übersicht!$G$110)),0))</f>
        <v>0</v>
      </c>
      <c r="S88" s="273">
        <f>IF(AB88=$AK$16,Z88,IF(AB88=$AK$14,Z88*(Übersicht!$G$71/(Übersicht!$G$39+Übersicht!$G$71+Übersicht!$G$110)),0))</f>
        <v>0</v>
      </c>
      <c r="T88" s="273">
        <f>IF(AB88=$AK$16,AA88,IF(AB88=$AK$14,AA88*(Übersicht!$G$71/(Übersicht!$G$39+Übersicht!$G$71+Übersicht!$G$110)),0))</f>
        <v>0</v>
      </c>
      <c r="U88" s="273">
        <f>IF(AB88=$AK$17,Z88,IF(AB88=$AK$14,Z88*(Übersicht!$G$110/(Übersicht!$G$39+Übersicht!$G$71+Übersicht!$G$110)),0))</f>
        <v>0</v>
      </c>
      <c r="V88" s="273">
        <f>IF(AB88=$AK$17,AA88,IF(AB88=$AK$14,AA88*(Übersicht!$G$110/(Übersicht!$G$39+Übersicht!$G$71+Übersicht!$G$110)),0))</f>
        <v>0</v>
      </c>
      <c r="W88" s="274">
        <f t="shared" si="62"/>
        <v>0</v>
      </c>
      <c r="X88" s="273">
        <f t="shared" si="63"/>
        <v>0</v>
      </c>
      <c r="Y88" s="273">
        <f t="shared" si="64"/>
        <v>0</v>
      </c>
      <c r="Z88" s="335"/>
      <c r="AA88" s="338"/>
      <c r="AB88" s="351"/>
    </row>
    <row r="89" spans="1:28">
      <c r="A89" s="18">
        <f>IF(B89&gt;0,SUM(B$15:$B89),0)</f>
        <v>0</v>
      </c>
      <c r="B89" s="18">
        <f t="shared" si="56"/>
        <v>0</v>
      </c>
      <c r="C89" s="18">
        <f>IF(D89&gt;0,SUM(D$15:$D89),0)</f>
        <v>0</v>
      </c>
      <c r="D89" s="18">
        <f t="shared" si="57"/>
        <v>0</v>
      </c>
      <c r="E89" s="18">
        <f>IF(F89&gt;0,SUM(F$15:$F89),0)</f>
        <v>0</v>
      </c>
      <c r="F89" s="18">
        <f t="shared" si="58"/>
        <v>0</v>
      </c>
      <c r="G89" s="18">
        <f>IF(H89&gt;0,SUM($H$15:H89),0)</f>
        <v>0</v>
      </c>
      <c r="H89" s="18">
        <f t="shared" si="59"/>
        <v>0</v>
      </c>
      <c r="I89" s="18">
        <f>IF(J89&gt;0,SUM($J$15:J89),0)</f>
        <v>0</v>
      </c>
      <c r="J89" s="18">
        <f t="shared" si="60"/>
        <v>0</v>
      </c>
      <c r="K89" s="18">
        <f>IF(L89&gt;0,SUM($L$15:L89),0)</f>
        <v>0</v>
      </c>
      <c r="L89" s="18">
        <f t="shared" si="61"/>
        <v>0</v>
      </c>
      <c r="M89" s="18"/>
      <c r="N89" s="18"/>
      <c r="O89" s="332"/>
      <c r="P89" s="334"/>
      <c r="Q89" s="273">
        <f>IF(AB89=$AK$15,Z89,IF(AB89=$AK$14,Z89*(Übersicht!$G$39/(Übersicht!$G$39+Übersicht!$G$71+Übersicht!$G$110)),0))</f>
        <v>0</v>
      </c>
      <c r="R89" s="273">
        <f>IF(AB89=$AK$15,AA89,IF(AB89=$AK$14,AA89*(Übersicht!$G$39/(Übersicht!$G$39+Übersicht!$G$71+Übersicht!$G$110)),0))</f>
        <v>0</v>
      </c>
      <c r="S89" s="273">
        <f>IF(AB89=$AK$16,Z89,IF(AB89=$AK$14,Z89*(Übersicht!$G$71/(Übersicht!$G$39+Übersicht!$G$71+Übersicht!$G$110)),0))</f>
        <v>0</v>
      </c>
      <c r="T89" s="273">
        <f>IF(AB89=$AK$16,AA89,IF(AB89=$AK$14,AA89*(Übersicht!$G$71/(Übersicht!$G$39+Übersicht!$G$71+Übersicht!$G$110)),0))</f>
        <v>0</v>
      </c>
      <c r="U89" s="273">
        <f>IF(AB89=$AK$17,Z89,IF(AB89=$AK$14,Z89*(Übersicht!$G$110/(Übersicht!$G$39+Übersicht!$G$71+Übersicht!$G$110)),0))</f>
        <v>0</v>
      </c>
      <c r="V89" s="273">
        <f>IF(AB89=$AK$17,AA89,IF(AB89=$AK$14,AA89*(Übersicht!$G$110/(Übersicht!$G$39+Übersicht!$G$71+Übersicht!$G$110)),0))</f>
        <v>0</v>
      </c>
      <c r="W89" s="274">
        <f t="shared" si="62"/>
        <v>0</v>
      </c>
      <c r="X89" s="273">
        <f t="shared" si="63"/>
        <v>0</v>
      </c>
      <c r="Y89" s="273">
        <f t="shared" si="64"/>
        <v>0</v>
      </c>
      <c r="Z89" s="335"/>
      <c r="AA89" s="338"/>
      <c r="AB89" s="351"/>
    </row>
    <row r="90" spans="1:28">
      <c r="A90" s="18">
        <f>IF(B90&gt;0,SUM(B$15:$B90),0)</f>
        <v>0</v>
      </c>
      <c r="B90" s="18">
        <f t="shared" si="56"/>
        <v>0</v>
      </c>
      <c r="C90" s="18">
        <f>IF(D90&gt;0,SUM(D$15:$D90),0)</f>
        <v>0</v>
      </c>
      <c r="D90" s="18">
        <f t="shared" si="57"/>
        <v>0</v>
      </c>
      <c r="E90" s="18">
        <f>IF(F90&gt;0,SUM(F$15:$F90),0)</f>
        <v>0</v>
      </c>
      <c r="F90" s="18">
        <f t="shared" si="58"/>
        <v>0</v>
      </c>
      <c r="G90" s="18">
        <f>IF(H90&gt;0,SUM($H$15:H90),0)</f>
        <v>0</v>
      </c>
      <c r="H90" s="18">
        <f t="shared" si="59"/>
        <v>0</v>
      </c>
      <c r="I90" s="18">
        <f>IF(J90&gt;0,SUM($J$15:J90),0)</f>
        <v>0</v>
      </c>
      <c r="J90" s="18">
        <f t="shared" si="60"/>
        <v>0</v>
      </c>
      <c r="K90" s="18">
        <f>IF(L90&gt;0,SUM($L$15:L90),0)</f>
        <v>0</v>
      </c>
      <c r="L90" s="18">
        <f t="shared" si="61"/>
        <v>0</v>
      </c>
      <c r="M90" s="18"/>
      <c r="N90" s="18"/>
      <c r="O90" s="332"/>
      <c r="P90" s="334"/>
      <c r="Q90" s="273">
        <f>IF(AB90=$AK$15,Z90,IF(AB90=$AK$14,Z90*(Übersicht!$G$39/(Übersicht!$G$39+Übersicht!$G$71+Übersicht!$G$110)),0))</f>
        <v>0</v>
      </c>
      <c r="R90" s="273">
        <f>IF(AB90=$AK$15,AA90,IF(AB90=$AK$14,AA90*(Übersicht!$G$39/(Übersicht!$G$39+Übersicht!$G$71+Übersicht!$G$110)),0))</f>
        <v>0</v>
      </c>
      <c r="S90" s="273">
        <f>IF(AB90=$AK$16,Z90,IF(AB90=$AK$14,Z90*(Übersicht!$G$71/(Übersicht!$G$39+Übersicht!$G$71+Übersicht!$G$110)),0))</f>
        <v>0</v>
      </c>
      <c r="T90" s="273">
        <f>IF(AB90=$AK$16,AA90,IF(AB90=$AK$14,AA90*(Übersicht!$G$71/(Übersicht!$G$39+Übersicht!$G$71+Übersicht!$G$110)),0))</f>
        <v>0</v>
      </c>
      <c r="U90" s="273">
        <f>IF(AB90=$AK$17,Z90,IF(AB90=$AK$14,Z90*(Übersicht!$G$110/(Übersicht!$G$39+Übersicht!$G$71+Übersicht!$G$110)),0))</f>
        <v>0</v>
      </c>
      <c r="V90" s="273">
        <f>IF(AB90=$AK$17,AA90,IF(AB90=$AK$14,AA90*(Übersicht!$G$110/(Übersicht!$G$39+Übersicht!$G$71+Übersicht!$G$110)),0))</f>
        <v>0</v>
      </c>
      <c r="W90" s="274">
        <f t="shared" si="62"/>
        <v>0</v>
      </c>
      <c r="X90" s="273">
        <f t="shared" si="63"/>
        <v>0</v>
      </c>
      <c r="Y90" s="273">
        <f t="shared" si="64"/>
        <v>0</v>
      </c>
      <c r="Z90" s="335"/>
      <c r="AA90" s="338"/>
      <c r="AB90" s="351"/>
    </row>
    <row r="91" spans="1:28">
      <c r="A91" s="18">
        <f>IF(B91&gt;0,SUM(B$15:$B91),0)</f>
        <v>0</v>
      </c>
      <c r="B91" s="18">
        <f t="shared" si="56"/>
        <v>0</v>
      </c>
      <c r="C91" s="18">
        <f>IF(D91&gt;0,SUM(D$15:$D91),0)</f>
        <v>0</v>
      </c>
      <c r="D91" s="18">
        <f t="shared" si="57"/>
        <v>0</v>
      </c>
      <c r="E91" s="18">
        <f>IF(F91&gt;0,SUM(F$15:$F91),0)</f>
        <v>0</v>
      </c>
      <c r="F91" s="18">
        <f t="shared" si="58"/>
        <v>0</v>
      </c>
      <c r="G91" s="18">
        <f>IF(H91&gt;0,SUM($H$15:H91),0)</f>
        <v>0</v>
      </c>
      <c r="H91" s="18">
        <f t="shared" si="59"/>
        <v>0</v>
      </c>
      <c r="I91" s="18">
        <f>IF(J91&gt;0,SUM($J$15:J91),0)</f>
        <v>0</v>
      </c>
      <c r="J91" s="18">
        <f t="shared" si="60"/>
        <v>0</v>
      </c>
      <c r="K91" s="18">
        <f>IF(L91&gt;0,SUM($L$15:L91),0)</f>
        <v>0</v>
      </c>
      <c r="L91" s="18">
        <f t="shared" si="61"/>
        <v>0</v>
      </c>
      <c r="M91" s="18"/>
      <c r="N91" s="18"/>
      <c r="O91" s="332"/>
      <c r="P91" s="334"/>
      <c r="Q91" s="273">
        <f>IF(AB91=$AK$15,Z91,IF(AB91=$AK$14,Z91*(Übersicht!$G$39/(Übersicht!$G$39+Übersicht!$G$71+Übersicht!$G$110)),0))</f>
        <v>0</v>
      </c>
      <c r="R91" s="273">
        <f>IF(AB91=$AK$15,AA91,IF(AB91=$AK$14,AA91*(Übersicht!$G$39/(Übersicht!$G$39+Übersicht!$G$71+Übersicht!$G$110)),0))</f>
        <v>0</v>
      </c>
      <c r="S91" s="273">
        <f>IF(AB91=$AK$16,Z91,IF(AB91=$AK$14,Z91*(Übersicht!$G$71/(Übersicht!$G$39+Übersicht!$G$71+Übersicht!$G$110)),0))</f>
        <v>0</v>
      </c>
      <c r="T91" s="273">
        <f>IF(AB91=$AK$16,AA91,IF(AB91=$AK$14,AA91*(Übersicht!$G$71/(Übersicht!$G$39+Übersicht!$G$71+Übersicht!$G$110)),0))</f>
        <v>0</v>
      </c>
      <c r="U91" s="273">
        <f>IF(AB91=$AK$17,Z91,IF(AB91=$AK$14,Z91*(Übersicht!$G$110/(Übersicht!$G$39+Übersicht!$G$71+Übersicht!$G$110)),0))</f>
        <v>0</v>
      </c>
      <c r="V91" s="273">
        <f>IF(AB91=$AK$17,AA91,IF(AB91=$AK$14,AA91*(Übersicht!$G$110/(Übersicht!$G$39+Übersicht!$G$71+Übersicht!$G$110)),0))</f>
        <v>0</v>
      </c>
      <c r="W91" s="274">
        <f t="shared" si="62"/>
        <v>0</v>
      </c>
      <c r="X91" s="273">
        <f t="shared" si="63"/>
        <v>0</v>
      </c>
      <c r="Y91" s="273">
        <f t="shared" si="64"/>
        <v>0</v>
      </c>
      <c r="Z91" s="335"/>
      <c r="AA91" s="338"/>
      <c r="AB91" s="351"/>
    </row>
    <row r="92" spans="1:28">
      <c r="A92" s="18">
        <f>IF(B92&gt;0,SUM(B$15:$B92),0)</f>
        <v>0</v>
      </c>
      <c r="B92" s="18">
        <f t="shared" si="56"/>
        <v>0</v>
      </c>
      <c r="C92" s="18">
        <f>IF(D92&gt;0,SUM(D$15:$D92),0)</f>
        <v>0</v>
      </c>
      <c r="D92" s="18">
        <f t="shared" si="57"/>
        <v>0</v>
      </c>
      <c r="E92" s="18">
        <f>IF(F92&gt;0,SUM(F$15:$F92),0)</f>
        <v>0</v>
      </c>
      <c r="F92" s="18">
        <f t="shared" si="58"/>
        <v>0</v>
      </c>
      <c r="G92" s="18">
        <f>IF(H92&gt;0,SUM($H$15:H92),0)</f>
        <v>0</v>
      </c>
      <c r="H92" s="18">
        <f t="shared" si="59"/>
        <v>0</v>
      </c>
      <c r="I92" s="18">
        <f>IF(J92&gt;0,SUM($J$15:J92),0)</f>
        <v>0</v>
      </c>
      <c r="J92" s="18">
        <f t="shared" si="60"/>
        <v>0</v>
      </c>
      <c r="K92" s="18">
        <f>IF(L92&gt;0,SUM($L$15:L92),0)</f>
        <v>0</v>
      </c>
      <c r="L92" s="18">
        <f t="shared" si="61"/>
        <v>0</v>
      </c>
      <c r="M92" s="18"/>
      <c r="N92" s="18"/>
      <c r="O92" s="332"/>
      <c r="P92" s="334"/>
      <c r="Q92" s="273">
        <f>IF(AB92=$AK$15,Z92,IF(AB92=$AK$14,Z92*(Übersicht!$G$39/(Übersicht!$G$39+Übersicht!$G$71+Übersicht!$G$110)),0))</f>
        <v>0</v>
      </c>
      <c r="R92" s="273">
        <f>IF(AB92=$AK$15,AA92,IF(AB92=$AK$14,AA92*(Übersicht!$G$39/(Übersicht!$G$39+Übersicht!$G$71+Übersicht!$G$110)),0))</f>
        <v>0</v>
      </c>
      <c r="S92" s="273">
        <f>IF(AB92=$AK$16,Z92,IF(AB92=$AK$14,Z92*(Übersicht!$G$71/(Übersicht!$G$39+Übersicht!$G$71+Übersicht!$G$110)),0))</f>
        <v>0</v>
      </c>
      <c r="T92" s="273">
        <f>IF(AB92=$AK$16,AA92,IF(AB92=$AK$14,AA92*(Übersicht!$G$71/(Übersicht!$G$39+Übersicht!$G$71+Übersicht!$G$110)),0))</f>
        <v>0</v>
      </c>
      <c r="U92" s="273">
        <f>IF(AB92=$AK$17,Z92,IF(AB92=$AK$14,Z92*(Übersicht!$G$110/(Übersicht!$G$39+Übersicht!$G$71+Übersicht!$G$110)),0))</f>
        <v>0</v>
      </c>
      <c r="V92" s="273">
        <f>IF(AB92=$AK$17,AA92,IF(AB92=$AK$14,AA92*(Übersicht!$G$110/(Übersicht!$G$39+Übersicht!$G$71+Übersicht!$G$110)),0))</f>
        <v>0</v>
      </c>
      <c r="W92" s="274">
        <f t="shared" si="62"/>
        <v>0</v>
      </c>
      <c r="X92" s="273">
        <f t="shared" si="63"/>
        <v>0</v>
      </c>
      <c r="Y92" s="273">
        <f t="shared" si="64"/>
        <v>0</v>
      </c>
      <c r="Z92" s="335"/>
      <c r="AA92" s="338"/>
      <c r="AB92" s="351"/>
    </row>
    <row r="93" spans="1:28">
      <c r="A93" s="18">
        <f>IF(B93&gt;0,SUM(B$15:$B93),0)</f>
        <v>0</v>
      </c>
      <c r="B93" s="18">
        <f t="shared" si="56"/>
        <v>0</v>
      </c>
      <c r="C93" s="18">
        <f>IF(D93&gt;0,SUM(D$15:$D93),0)</f>
        <v>0</v>
      </c>
      <c r="D93" s="18">
        <f t="shared" si="57"/>
        <v>0</v>
      </c>
      <c r="E93" s="18">
        <f>IF(F93&gt;0,SUM(F$15:$F93),0)</f>
        <v>0</v>
      </c>
      <c r="F93" s="18">
        <f t="shared" si="58"/>
        <v>0</v>
      </c>
      <c r="G93" s="18">
        <f>IF(H93&gt;0,SUM($H$15:H93),0)</f>
        <v>0</v>
      </c>
      <c r="H93" s="18">
        <f t="shared" si="59"/>
        <v>0</v>
      </c>
      <c r="I93" s="18">
        <f>IF(J93&gt;0,SUM($J$15:J93),0)</f>
        <v>0</v>
      </c>
      <c r="J93" s="18">
        <f t="shared" si="60"/>
        <v>0</v>
      </c>
      <c r="K93" s="18">
        <f>IF(L93&gt;0,SUM($L$15:L93),0)</f>
        <v>0</v>
      </c>
      <c r="L93" s="18">
        <f t="shared" si="61"/>
        <v>0</v>
      </c>
      <c r="M93" s="18"/>
      <c r="N93" s="18"/>
      <c r="O93" s="332"/>
      <c r="P93" s="334"/>
      <c r="Q93" s="273">
        <f>IF(AB93=$AK$15,Z93,IF(AB93=$AK$14,Z93*(Übersicht!$G$39/(Übersicht!$G$39+Übersicht!$G$71+Übersicht!$G$110)),0))</f>
        <v>0</v>
      </c>
      <c r="R93" s="273">
        <f>IF(AB93=$AK$15,AA93,IF(AB93=$AK$14,AA93*(Übersicht!$G$39/(Übersicht!$G$39+Übersicht!$G$71+Übersicht!$G$110)),0))</f>
        <v>0</v>
      </c>
      <c r="S93" s="273">
        <f>IF(AB93=$AK$16,Z93,IF(AB93=$AK$14,Z93*(Übersicht!$G$71/(Übersicht!$G$39+Übersicht!$G$71+Übersicht!$G$110)),0))</f>
        <v>0</v>
      </c>
      <c r="T93" s="273">
        <f>IF(AB93=$AK$16,AA93,IF(AB93=$AK$14,AA93*(Übersicht!$G$71/(Übersicht!$G$39+Übersicht!$G$71+Übersicht!$G$110)),0))</f>
        <v>0</v>
      </c>
      <c r="U93" s="273">
        <f>IF(AB93=$AK$17,Z93,IF(AB93=$AK$14,Z93*(Übersicht!$G$110/(Übersicht!$G$39+Übersicht!$G$71+Übersicht!$G$110)),0))</f>
        <v>0</v>
      </c>
      <c r="V93" s="273">
        <f>IF(AB93=$AK$17,AA93,IF(AB93=$AK$14,AA93*(Übersicht!$G$110/(Übersicht!$G$39+Übersicht!$G$71+Übersicht!$G$110)),0))</f>
        <v>0</v>
      </c>
      <c r="W93" s="274">
        <f t="shared" si="62"/>
        <v>0</v>
      </c>
      <c r="X93" s="273">
        <f t="shared" si="63"/>
        <v>0</v>
      </c>
      <c r="Y93" s="273">
        <f t="shared" si="64"/>
        <v>0</v>
      </c>
      <c r="Z93" s="335"/>
      <c r="AA93" s="338"/>
      <c r="AB93" s="351"/>
    </row>
    <row r="94" spans="1:28">
      <c r="A94" s="18">
        <f>IF(B94&gt;0,SUM(B$15:$B94),0)</f>
        <v>0</v>
      </c>
      <c r="B94" s="18">
        <f t="shared" si="56"/>
        <v>0</v>
      </c>
      <c r="C94" s="18">
        <f>IF(D94&gt;0,SUM(D$15:$D94),0)</f>
        <v>0</v>
      </c>
      <c r="D94" s="18">
        <f t="shared" si="57"/>
        <v>0</v>
      </c>
      <c r="E94" s="18">
        <f>IF(F94&gt;0,SUM(F$15:$F94),0)</f>
        <v>0</v>
      </c>
      <c r="F94" s="18">
        <f t="shared" si="58"/>
        <v>0</v>
      </c>
      <c r="G94" s="18">
        <f>IF(H94&gt;0,SUM($H$15:H94),0)</f>
        <v>0</v>
      </c>
      <c r="H94" s="18">
        <f t="shared" si="59"/>
        <v>0</v>
      </c>
      <c r="I94" s="18">
        <f>IF(J94&gt;0,SUM($J$15:J94),0)</f>
        <v>0</v>
      </c>
      <c r="J94" s="18">
        <f t="shared" si="60"/>
        <v>0</v>
      </c>
      <c r="K94" s="18">
        <f>IF(L94&gt;0,SUM($L$15:L94),0)</f>
        <v>0</v>
      </c>
      <c r="L94" s="18">
        <f t="shared" si="61"/>
        <v>0</v>
      </c>
      <c r="M94" s="18"/>
      <c r="N94" s="18"/>
      <c r="O94" s="332"/>
      <c r="P94" s="334"/>
      <c r="Q94" s="273">
        <f>IF(AB94=$AK$15,Z94,IF(AB94=$AK$14,Z94*(Übersicht!$G$39/(Übersicht!$G$39+Übersicht!$G$71+Übersicht!$G$110)),0))</f>
        <v>0</v>
      </c>
      <c r="R94" s="273">
        <f>IF(AB94=$AK$15,AA94,IF(AB94=$AK$14,AA94*(Übersicht!$G$39/(Übersicht!$G$39+Übersicht!$G$71+Übersicht!$G$110)),0))</f>
        <v>0</v>
      </c>
      <c r="S94" s="273">
        <f>IF(AB94=$AK$16,Z94,IF(AB94=$AK$14,Z94*(Übersicht!$G$71/(Übersicht!$G$39+Übersicht!$G$71+Übersicht!$G$110)),0))</f>
        <v>0</v>
      </c>
      <c r="T94" s="273">
        <f>IF(AB94=$AK$16,AA94,IF(AB94=$AK$14,AA94*(Übersicht!$G$71/(Übersicht!$G$39+Übersicht!$G$71+Übersicht!$G$110)),0))</f>
        <v>0</v>
      </c>
      <c r="U94" s="273">
        <f>IF(AB94=$AK$17,Z94,IF(AB94=$AK$14,Z94*(Übersicht!$G$110/(Übersicht!$G$39+Übersicht!$G$71+Übersicht!$G$110)),0))</f>
        <v>0</v>
      </c>
      <c r="V94" s="273">
        <f>IF(AB94=$AK$17,AA94,IF(AB94=$AK$14,AA94*(Übersicht!$G$110/(Übersicht!$G$39+Übersicht!$G$71+Übersicht!$G$110)),0))</f>
        <v>0</v>
      </c>
      <c r="W94" s="274">
        <f t="shared" si="62"/>
        <v>0</v>
      </c>
      <c r="X94" s="273">
        <f t="shared" si="63"/>
        <v>0</v>
      </c>
      <c r="Y94" s="273">
        <f t="shared" si="64"/>
        <v>0</v>
      </c>
      <c r="Z94" s="335"/>
      <c r="AA94" s="338"/>
      <c r="AB94" s="351"/>
    </row>
    <row r="95" spans="1:28">
      <c r="A95" s="18">
        <f>IF(B95&gt;0,SUM(B$15:$B95),0)</f>
        <v>0</v>
      </c>
      <c r="B95" s="18">
        <f t="shared" si="56"/>
        <v>0</v>
      </c>
      <c r="C95" s="18">
        <f>IF(D95&gt;0,SUM(D$15:$D95),0)</f>
        <v>0</v>
      </c>
      <c r="D95" s="18">
        <f t="shared" si="57"/>
        <v>0</v>
      </c>
      <c r="E95" s="18">
        <f>IF(F95&gt;0,SUM(F$15:$F95),0)</f>
        <v>0</v>
      </c>
      <c r="F95" s="18">
        <f t="shared" si="58"/>
        <v>0</v>
      </c>
      <c r="G95" s="18">
        <f>IF(H95&gt;0,SUM($H$15:H95),0)</f>
        <v>0</v>
      </c>
      <c r="H95" s="18">
        <f t="shared" si="59"/>
        <v>0</v>
      </c>
      <c r="I95" s="18">
        <f>IF(J95&gt;0,SUM($J$15:J95),0)</f>
        <v>0</v>
      </c>
      <c r="J95" s="18">
        <f t="shared" si="60"/>
        <v>0</v>
      </c>
      <c r="K95" s="18">
        <f>IF(L95&gt;0,SUM($L$15:L95),0)</f>
        <v>0</v>
      </c>
      <c r="L95" s="18">
        <f t="shared" si="61"/>
        <v>0</v>
      </c>
      <c r="M95" s="18"/>
      <c r="N95" s="18"/>
      <c r="O95" s="332"/>
      <c r="P95" s="334"/>
      <c r="Q95" s="273">
        <f>IF(AB95=$AK$15,Z95,IF(AB95=$AK$14,Z95*(Übersicht!$G$39/(Übersicht!$G$39+Übersicht!$G$71+Übersicht!$G$110)),0))</f>
        <v>0</v>
      </c>
      <c r="R95" s="273">
        <f>IF(AB95=$AK$15,AA95,IF(AB95=$AK$14,AA95*(Übersicht!$G$39/(Übersicht!$G$39+Übersicht!$G$71+Übersicht!$G$110)),0))</f>
        <v>0</v>
      </c>
      <c r="S95" s="273">
        <f>IF(AB95=$AK$16,Z95,IF(AB95=$AK$14,Z95*(Übersicht!$G$71/(Übersicht!$G$39+Übersicht!$G$71+Übersicht!$G$110)),0))</f>
        <v>0</v>
      </c>
      <c r="T95" s="273">
        <f>IF(AB95=$AK$16,AA95,IF(AB95=$AK$14,AA95*(Übersicht!$G$71/(Übersicht!$G$39+Übersicht!$G$71+Übersicht!$G$110)),0))</f>
        <v>0</v>
      </c>
      <c r="U95" s="273">
        <f>IF(AB95=$AK$17,Z95,IF(AB95=$AK$14,Z95*(Übersicht!$G$110/(Übersicht!$G$39+Übersicht!$G$71+Übersicht!$G$110)),0))</f>
        <v>0</v>
      </c>
      <c r="V95" s="273">
        <f>IF(AB95=$AK$17,AA95,IF(AB95=$AK$14,AA95*(Übersicht!$G$110/(Übersicht!$G$39+Übersicht!$G$71+Übersicht!$G$110)),0))</f>
        <v>0</v>
      </c>
      <c r="W95" s="274">
        <f t="shared" si="62"/>
        <v>0</v>
      </c>
      <c r="X95" s="273">
        <f t="shared" si="63"/>
        <v>0</v>
      </c>
      <c r="Y95" s="273">
        <f t="shared" si="64"/>
        <v>0</v>
      </c>
      <c r="Z95" s="335"/>
      <c r="AA95" s="338"/>
      <c r="AB95" s="351"/>
    </row>
    <row r="96" spans="1:28">
      <c r="A96" s="18">
        <f>IF(B96&gt;0,SUM(B$15:$B96),0)</f>
        <v>0</v>
      </c>
      <c r="B96" s="18">
        <f t="shared" si="56"/>
        <v>0</v>
      </c>
      <c r="C96" s="18">
        <f>IF(D96&gt;0,SUM(D$15:$D96),0)</f>
        <v>0</v>
      </c>
      <c r="D96" s="18">
        <f t="shared" si="57"/>
        <v>0</v>
      </c>
      <c r="E96" s="18">
        <f>IF(F96&gt;0,SUM(F$15:$F96),0)</f>
        <v>0</v>
      </c>
      <c r="F96" s="18">
        <f t="shared" si="58"/>
        <v>0</v>
      </c>
      <c r="G96" s="18">
        <f>IF(H96&gt;0,SUM($H$15:H96),0)</f>
        <v>0</v>
      </c>
      <c r="H96" s="18">
        <f t="shared" si="59"/>
        <v>0</v>
      </c>
      <c r="I96" s="18">
        <f>IF(J96&gt;0,SUM($J$15:J96),0)</f>
        <v>0</v>
      </c>
      <c r="J96" s="18">
        <f t="shared" si="60"/>
        <v>0</v>
      </c>
      <c r="K96" s="18">
        <f>IF(L96&gt;0,SUM($L$15:L96),0)</f>
        <v>0</v>
      </c>
      <c r="L96" s="18">
        <f t="shared" si="61"/>
        <v>0</v>
      </c>
      <c r="M96" s="18"/>
      <c r="N96" s="18"/>
      <c r="O96" s="332"/>
      <c r="P96" s="334"/>
      <c r="Q96" s="273">
        <f>IF(AB96=$AK$15,Z96,IF(AB96=$AK$14,Z96*(Übersicht!$G$39/(Übersicht!$G$39+Übersicht!$G$71+Übersicht!$G$110)),0))</f>
        <v>0</v>
      </c>
      <c r="R96" s="273">
        <f>IF(AB96=$AK$15,AA96,IF(AB96=$AK$14,AA96*(Übersicht!$G$39/(Übersicht!$G$39+Übersicht!$G$71+Übersicht!$G$110)),0))</f>
        <v>0</v>
      </c>
      <c r="S96" s="273">
        <f>IF(AB96=$AK$16,Z96,IF(AB96=$AK$14,Z96*(Übersicht!$G$71/(Übersicht!$G$39+Übersicht!$G$71+Übersicht!$G$110)),0))</f>
        <v>0</v>
      </c>
      <c r="T96" s="273">
        <f>IF(AB96=$AK$16,AA96,IF(AB96=$AK$14,AA96*(Übersicht!$G$71/(Übersicht!$G$39+Übersicht!$G$71+Übersicht!$G$110)),0))</f>
        <v>0</v>
      </c>
      <c r="U96" s="273">
        <f>IF(AB96=$AK$17,Z96,IF(AB96=$AK$14,Z96*(Übersicht!$G$110/(Übersicht!$G$39+Übersicht!$G$71+Übersicht!$G$110)),0))</f>
        <v>0</v>
      </c>
      <c r="V96" s="273">
        <f>IF(AB96=$AK$17,AA96,IF(AB96=$AK$14,AA96*(Übersicht!$G$110/(Übersicht!$G$39+Übersicht!$G$71+Übersicht!$G$110)),0))</f>
        <v>0</v>
      </c>
      <c r="W96" s="274">
        <f t="shared" si="62"/>
        <v>0</v>
      </c>
      <c r="X96" s="273">
        <f t="shared" si="63"/>
        <v>0</v>
      </c>
      <c r="Y96" s="273">
        <f t="shared" si="64"/>
        <v>0</v>
      </c>
      <c r="Z96" s="335"/>
      <c r="AA96" s="338"/>
      <c r="AB96" s="351"/>
    </row>
    <row r="97" spans="1:28">
      <c r="A97" s="18">
        <f>IF(B97&gt;0,SUM(B$15:$B97),0)</f>
        <v>0</v>
      </c>
      <c r="B97" s="18">
        <f t="shared" si="56"/>
        <v>0</v>
      </c>
      <c r="C97" s="18">
        <f>IF(D97&gt;0,SUM(D$15:$D97),0)</f>
        <v>0</v>
      </c>
      <c r="D97" s="18">
        <f t="shared" si="57"/>
        <v>0</v>
      </c>
      <c r="E97" s="18">
        <f>IF(F97&gt;0,SUM(F$15:$F97),0)</f>
        <v>0</v>
      </c>
      <c r="F97" s="18">
        <f t="shared" si="58"/>
        <v>0</v>
      </c>
      <c r="G97" s="18">
        <f>IF(H97&gt;0,SUM($H$15:H97),0)</f>
        <v>0</v>
      </c>
      <c r="H97" s="18">
        <f t="shared" si="59"/>
        <v>0</v>
      </c>
      <c r="I97" s="18">
        <f>IF(J97&gt;0,SUM($J$15:J97),0)</f>
        <v>0</v>
      </c>
      <c r="J97" s="18">
        <f t="shared" si="60"/>
        <v>0</v>
      </c>
      <c r="K97" s="18">
        <f>IF(L97&gt;0,SUM($L$15:L97),0)</f>
        <v>0</v>
      </c>
      <c r="L97" s="18">
        <f t="shared" si="61"/>
        <v>0</v>
      </c>
      <c r="M97" s="18"/>
      <c r="N97" s="18"/>
      <c r="O97" s="332"/>
      <c r="P97" s="334"/>
      <c r="Q97" s="273">
        <f>IF(AB97=$AK$15,Z97,IF(AB97=$AK$14,Z97*(Übersicht!$G$39/(Übersicht!$G$39+Übersicht!$G$71+Übersicht!$G$110)),0))</f>
        <v>0</v>
      </c>
      <c r="R97" s="273">
        <f>IF(AB97=$AK$15,AA97,IF(AB97=$AK$14,AA97*(Übersicht!$G$39/(Übersicht!$G$39+Übersicht!$G$71+Übersicht!$G$110)),0))</f>
        <v>0</v>
      </c>
      <c r="S97" s="273">
        <f>IF(AB97=$AK$16,Z97,IF(AB97=$AK$14,Z97*(Übersicht!$G$71/(Übersicht!$G$39+Übersicht!$G$71+Übersicht!$G$110)),0))</f>
        <v>0</v>
      </c>
      <c r="T97" s="273">
        <f>IF(AB97=$AK$16,AA97,IF(AB97=$AK$14,AA97*(Übersicht!$G$71/(Übersicht!$G$39+Übersicht!$G$71+Übersicht!$G$110)),0))</f>
        <v>0</v>
      </c>
      <c r="U97" s="273">
        <f>IF(AB97=$AK$17,Z97,IF(AB97=$AK$14,Z97*(Übersicht!$G$110/(Übersicht!$G$39+Übersicht!$G$71+Übersicht!$G$110)),0))</f>
        <v>0</v>
      </c>
      <c r="V97" s="273">
        <f>IF(AB97=$AK$17,AA97,IF(AB97=$AK$14,AA97*(Übersicht!$G$110/(Übersicht!$G$39+Übersicht!$G$71+Übersicht!$G$110)),0))</f>
        <v>0</v>
      </c>
      <c r="W97" s="274">
        <f t="shared" si="62"/>
        <v>0</v>
      </c>
      <c r="X97" s="273">
        <f t="shared" si="63"/>
        <v>0</v>
      </c>
      <c r="Y97" s="273">
        <f t="shared" si="64"/>
        <v>0</v>
      </c>
      <c r="Z97" s="335"/>
      <c r="AA97" s="338"/>
      <c r="AB97" s="351"/>
    </row>
    <row r="98" spans="1:28">
      <c r="A98" s="18">
        <f>IF(B98&gt;0,SUM(B$15:$B98),0)</f>
        <v>0</v>
      </c>
      <c r="B98" s="18">
        <f t="shared" si="56"/>
        <v>0</v>
      </c>
      <c r="C98" s="18">
        <f>IF(D98&gt;0,SUM(D$15:$D98),0)</f>
        <v>0</v>
      </c>
      <c r="D98" s="18">
        <f t="shared" si="57"/>
        <v>0</v>
      </c>
      <c r="E98" s="18">
        <f>IF(F98&gt;0,SUM(F$15:$F98),0)</f>
        <v>0</v>
      </c>
      <c r="F98" s="18">
        <f t="shared" si="58"/>
        <v>0</v>
      </c>
      <c r="G98" s="18">
        <f>IF(H98&gt;0,SUM($H$15:H98),0)</f>
        <v>0</v>
      </c>
      <c r="H98" s="18">
        <f t="shared" si="59"/>
        <v>0</v>
      </c>
      <c r="I98" s="18">
        <f>IF(J98&gt;0,SUM($J$15:J98),0)</f>
        <v>0</v>
      </c>
      <c r="J98" s="18">
        <f t="shared" si="60"/>
        <v>0</v>
      </c>
      <c r="K98" s="18">
        <f>IF(L98&gt;0,SUM($L$15:L98),0)</f>
        <v>0</v>
      </c>
      <c r="L98" s="18">
        <f t="shared" si="61"/>
        <v>0</v>
      </c>
      <c r="M98" s="18"/>
      <c r="N98" s="18"/>
      <c r="O98" s="332"/>
      <c r="P98" s="334"/>
      <c r="Q98" s="273">
        <f>IF(AB98=$AK$15,Z98,IF(AB98=$AK$14,Z98*(Übersicht!$G$39/(Übersicht!$G$39+Übersicht!$G$71+Übersicht!$G$110)),0))</f>
        <v>0</v>
      </c>
      <c r="R98" s="273">
        <f>IF(AB98=$AK$15,AA98,IF(AB98=$AK$14,AA98*(Übersicht!$G$39/(Übersicht!$G$39+Übersicht!$G$71+Übersicht!$G$110)),0))</f>
        <v>0</v>
      </c>
      <c r="S98" s="273">
        <f>IF(AB98=$AK$16,Z98,IF(AB98=$AK$14,Z98*(Übersicht!$G$71/(Übersicht!$G$39+Übersicht!$G$71+Übersicht!$G$110)),0))</f>
        <v>0</v>
      </c>
      <c r="T98" s="273">
        <f>IF(AB98=$AK$16,AA98,IF(AB98=$AK$14,AA98*(Übersicht!$G$71/(Übersicht!$G$39+Übersicht!$G$71+Übersicht!$G$110)),0))</f>
        <v>0</v>
      </c>
      <c r="U98" s="273">
        <f>IF(AB98=$AK$17,Z98,IF(AB98=$AK$14,Z98*(Übersicht!$G$110/(Übersicht!$G$39+Übersicht!$G$71+Übersicht!$G$110)),0))</f>
        <v>0</v>
      </c>
      <c r="V98" s="273">
        <f>IF(AB98=$AK$17,AA98,IF(AB98=$AK$14,AA98*(Übersicht!$G$110/(Übersicht!$G$39+Übersicht!$G$71+Übersicht!$G$110)),0))</f>
        <v>0</v>
      </c>
      <c r="W98" s="274">
        <f t="shared" si="62"/>
        <v>0</v>
      </c>
      <c r="X98" s="273">
        <f t="shared" si="63"/>
        <v>0</v>
      </c>
      <c r="Y98" s="273">
        <f t="shared" si="64"/>
        <v>0</v>
      </c>
      <c r="Z98" s="335"/>
      <c r="AA98" s="338"/>
      <c r="AB98" s="351"/>
    </row>
    <row r="99" spans="1:28">
      <c r="A99" s="18">
        <f>IF(B99&gt;0,SUM(B$15:$B99),0)</f>
        <v>0</v>
      </c>
      <c r="B99" s="18">
        <f t="shared" si="56"/>
        <v>0</v>
      </c>
      <c r="C99" s="18">
        <f>IF(D99&gt;0,SUM(D$15:$D99),0)</f>
        <v>0</v>
      </c>
      <c r="D99" s="18">
        <f t="shared" si="57"/>
        <v>0</v>
      </c>
      <c r="E99" s="18">
        <f>IF(F99&gt;0,SUM(F$15:$F99),0)</f>
        <v>0</v>
      </c>
      <c r="F99" s="18">
        <f t="shared" si="58"/>
        <v>0</v>
      </c>
      <c r="G99" s="18">
        <f>IF(H99&gt;0,SUM($H$15:H99),0)</f>
        <v>0</v>
      </c>
      <c r="H99" s="18">
        <f t="shared" si="59"/>
        <v>0</v>
      </c>
      <c r="I99" s="18">
        <f>IF(J99&gt;0,SUM($J$15:J99),0)</f>
        <v>0</v>
      </c>
      <c r="J99" s="18">
        <f t="shared" si="60"/>
        <v>0</v>
      </c>
      <c r="K99" s="18">
        <f>IF(L99&gt;0,SUM($L$15:L99),0)</f>
        <v>0</v>
      </c>
      <c r="L99" s="18">
        <f t="shared" si="61"/>
        <v>0</v>
      </c>
      <c r="M99" s="18"/>
      <c r="N99" s="18"/>
      <c r="O99" s="332"/>
      <c r="P99" s="334"/>
      <c r="Q99" s="273">
        <f>IF(AB99=$AK$15,Z99,IF(AB99=$AK$14,Z99*(Übersicht!$G$39/(Übersicht!$G$39+Übersicht!$G$71+Übersicht!$G$110)),0))</f>
        <v>0</v>
      </c>
      <c r="R99" s="273">
        <f>IF(AB99=$AK$15,AA99,IF(AB99=$AK$14,AA99*(Übersicht!$G$39/(Übersicht!$G$39+Übersicht!$G$71+Übersicht!$G$110)),0))</f>
        <v>0</v>
      </c>
      <c r="S99" s="273">
        <f>IF(AB99=$AK$16,Z99,IF(AB99=$AK$14,Z99*(Übersicht!$G$71/(Übersicht!$G$39+Übersicht!$G$71+Übersicht!$G$110)),0))</f>
        <v>0</v>
      </c>
      <c r="T99" s="273">
        <f>IF(AB99=$AK$16,AA99,IF(AB99=$AK$14,AA99*(Übersicht!$G$71/(Übersicht!$G$39+Übersicht!$G$71+Übersicht!$G$110)),0))</f>
        <v>0</v>
      </c>
      <c r="U99" s="273">
        <f>IF(AB99=$AK$17,Z99,IF(AB99=$AK$14,Z99*(Übersicht!$G$110/(Übersicht!$G$39+Übersicht!$G$71+Übersicht!$G$110)),0))</f>
        <v>0</v>
      </c>
      <c r="V99" s="273">
        <f>IF(AB99=$AK$17,AA99,IF(AB99=$AK$14,AA99*(Übersicht!$G$110/(Übersicht!$G$39+Übersicht!$G$71+Übersicht!$G$110)),0))</f>
        <v>0</v>
      </c>
      <c r="W99" s="274">
        <f t="shared" si="62"/>
        <v>0</v>
      </c>
      <c r="X99" s="273">
        <f t="shared" si="63"/>
        <v>0</v>
      </c>
      <c r="Y99" s="273">
        <f t="shared" si="64"/>
        <v>0</v>
      </c>
      <c r="Z99" s="335"/>
      <c r="AA99" s="338"/>
      <c r="AB99" s="351"/>
    </row>
    <row r="100" spans="1:28">
      <c r="A100" s="18">
        <f>IF(B100&gt;0,SUM(B$15:$B100),0)</f>
        <v>0</v>
      </c>
      <c r="B100" s="18">
        <f t="shared" si="56"/>
        <v>0</v>
      </c>
      <c r="C100" s="18">
        <f>IF(D100&gt;0,SUM(D$15:$D100),0)</f>
        <v>0</v>
      </c>
      <c r="D100" s="18">
        <f t="shared" si="57"/>
        <v>0</v>
      </c>
      <c r="E100" s="18">
        <f>IF(F100&gt;0,SUM(F$15:$F100),0)</f>
        <v>0</v>
      </c>
      <c r="F100" s="18">
        <f t="shared" si="58"/>
        <v>0</v>
      </c>
      <c r="G100" s="18">
        <f>IF(H100&gt;0,SUM($H$15:H100),0)</f>
        <v>0</v>
      </c>
      <c r="H100" s="18">
        <f t="shared" si="59"/>
        <v>0</v>
      </c>
      <c r="I100" s="18">
        <f>IF(J100&gt;0,SUM($J$15:J100),0)</f>
        <v>0</v>
      </c>
      <c r="J100" s="18">
        <f t="shared" si="60"/>
        <v>0</v>
      </c>
      <c r="K100" s="18">
        <f>IF(L100&gt;0,SUM($L$15:L100),0)</f>
        <v>0</v>
      </c>
      <c r="L100" s="18">
        <f t="shared" si="61"/>
        <v>0</v>
      </c>
      <c r="M100" s="18"/>
      <c r="N100" s="18"/>
      <c r="O100" s="332"/>
      <c r="P100" s="334"/>
      <c r="Q100" s="273">
        <f>IF(AB100=$AK$15,Z100,IF(AB100=$AK$14,Z100*(Übersicht!$G$39/(Übersicht!$G$39+Übersicht!$G$71+Übersicht!$G$110)),0))</f>
        <v>0</v>
      </c>
      <c r="R100" s="273">
        <f>IF(AB100=$AK$15,AA100,IF(AB100=$AK$14,AA100*(Übersicht!$G$39/(Übersicht!$G$39+Übersicht!$G$71+Übersicht!$G$110)),0))</f>
        <v>0</v>
      </c>
      <c r="S100" s="273">
        <f>IF(AB100=$AK$16,Z100,IF(AB100=$AK$14,Z100*(Übersicht!$G$71/(Übersicht!$G$39+Übersicht!$G$71+Übersicht!$G$110)),0))</f>
        <v>0</v>
      </c>
      <c r="T100" s="273">
        <f>IF(AB100=$AK$16,AA100,IF(AB100=$AK$14,AA100*(Übersicht!$G$71/(Übersicht!$G$39+Übersicht!$G$71+Übersicht!$G$110)),0))</f>
        <v>0</v>
      </c>
      <c r="U100" s="273">
        <f>IF(AB100=$AK$17,Z100,IF(AB100=$AK$14,Z100*(Übersicht!$G$110/(Übersicht!$G$39+Übersicht!$G$71+Übersicht!$G$110)),0))</f>
        <v>0</v>
      </c>
      <c r="V100" s="273">
        <f>IF(AB100=$AK$17,AA100,IF(AB100=$AK$14,AA100*(Übersicht!$G$110/(Übersicht!$G$39+Übersicht!$G$71+Übersicht!$G$110)),0))</f>
        <v>0</v>
      </c>
      <c r="W100" s="274">
        <f t="shared" si="62"/>
        <v>0</v>
      </c>
      <c r="X100" s="273">
        <f t="shared" si="63"/>
        <v>0</v>
      </c>
      <c r="Y100" s="273">
        <f t="shared" si="64"/>
        <v>0</v>
      </c>
      <c r="Z100" s="335"/>
      <c r="AA100" s="338"/>
      <c r="AB100" s="351"/>
    </row>
    <row r="101" spans="1:28">
      <c r="A101" s="18">
        <f>IF(B101&gt;0,SUM(B$15:$B101),0)</f>
        <v>0</v>
      </c>
      <c r="B101" s="18">
        <f t="shared" si="56"/>
        <v>0</v>
      </c>
      <c r="C101" s="18">
        <f>IF(D101&gt;0,SUM(D$15:$D101),0)</f>
        <v>0</v>
      </c>
      <c r="D101" s="18">
        <f t="shared" si="57"/>
        <v>0</v>
      </c>
      <c r="E101" s="18">
        <f>IF(F101&gt;0,SUM(F$15:$F101),0)</f>
        <v>0</v>
      </c>
      <c r="F101" s="18">
        <f t="shared" si="58"/>
        <v>0</v>
      </c>
      <c r="G101" s="18">
        <f>IF(H101&gt;0,SUM($H$15:H101),0)</f>
        <v>0</v>
      </c>
      <c r="H101" s="18">
        <f t="shared" si="59"/>
        <v>0</v>
      </c>
      <c r="I101" s="18">
        <f>IF(J101&gt;0,SUM($J$15:J101),0)</f>
        <v>0</v>
      </c>
      <c r="J101" s="18">
        <f t="shared" si="60"/>
        <v>0</v>
      </c>
      <c r="K101" s="18">
        <f>IF(L101&gt;0,SUM($L$15:L101),0)</f>
        <v>0</v>
      </c>
      <c r="L101" s="18">
        <f t="shared" si="61"/>
        <v>0</v>
      </c>
      <c r="M101" s="18"/>
      <c r="N101" s="18"/>
      <c r="O101" s="332"/>
      <c r="P101" s="334"/>
      <c r="Q101" s="273">
        <f>IF(AB101=$AK$15,Z101,IF(AB101=$AK$14,Z101*(Übersicht!$G$39/(Übersicht!$G$39+Übersicht!$G$71+Übersicht!$G$110)),0))</f>
        <v>0</v>
      </c>
      <c r="R101" s="273">
        <f>IF(AB101=$AK$15,AA101,IF(AB101=$AK$14,AA101*(Übersicht!$G$39/(Übersicht!$G$39+Übersicht!$G$71+Übersicht!$G$110)),0))</f>
        <v>0</v>
      </c>
      <c r="S101" s="273">
        <f>IF(AB101=$AK$16,Z101,IF(AB101=$AK$14,Z101*(Übersicht!$G$71/(Übersicht!$G$39+Übersicht!$G$71+Übersicht!$G$110)),0))</f>
        <v>0</v>
      </c>
      <c r="T101" s="273">
        <f>IF(AB101=$AK$16,AA101,IF(AB101=$AK$14,AA101*(Übersicht!$G$71/(Übersicht!$G$39+Übersicht!$G$71+Übersicht!$G$110)),0))</f>
        <v>0</v>
      </c>
      <c r="U101" s="273">
        <f>IF(AB101=$AK$17,Z101,IF(AB101=$AK$14,Z101*(Übersicht!$G$110/(Übersicht!$G$39+Übersicht!$G$71+Übersicht!$G$110)),0))</f>
        <v>0</v>
      </c>
      <c r="V101" s="273">
        <f>IF(AB101=$AK$17,AA101,IF(AB101=$AK$14,AA101*(Übersicht!$G$110/(Übersicht!$G$39+Übersicht!$G$71+Übersicht!$G$110)),0))</f>
        <v>0</v>
      </c>
      <c r="W101" s="274">
        <f t="shared" si="62"/>
        <v>0</v>
      </c>
      <c r="X101" s="273">
        <f t="shared" si="63"/>
        <v>0</v>
      </c>
      <c r="Y101" s="273">
        <f t="shared" si="64"/>
        <v>0</v>
      </c>
      <c r="Z101" s="335"/>
      <c r="AA101" s="338"/>
      <c r="AB101" s="351"/>
    </row>
    <row r="102" spans="1:28">
      <c r="A102" s="18">
        <f>IF(B102&gt;0,SUM(B$15:$B102),0)</f>
        <v>0</v>
      </c>
      <c r="B102" s="18">
        <f t="shared" si="45"/>
        <v>0</v>
      </c>
      <c r="C102" s="18">
        <f>IF(D102&gt;0,SUM(D$15:$D102),0)</f>
        <v>0</v>
      </c>
      <c r="D102" s="18">
        <f t="shared" si="46"/>
        <v>0</v>
      </c>
      <c r="E102" s="18">
        <f>IF(F102&gt;0,SUM(F$15:$F102),0)</f>
        <v>0</v>
      </c>
      <c r="F102" s="18">
        <f t="shared" si="14"/>
        <v>0</v>
      </c>
      <c r="G102" s="18">
        <f>IF(H102&gt;0,SUM($H$15:H102),0)</f>
        <v>0</v>
      </c>
      <c r="H102" s="18">
        <f t="shared" si="54"/>
        <v>0</v>
      </c>
      <c r="I102" s="18">
        <f>IF(J102&gt;0,SUM($J$15:J102),0)</f>
        <v>0</v>
      </c>
      <c r="J102" s="18">
        <f t="shared" si="16"/>
        <v>0</v>
      </c>
      <c r="K102" s="18">
        <f>IF(L102&gt;0,SUM($L$15:L102),0)</f>
        <v>0</v>
      </c>
      <c r="L102" s="18">
        <f t="shared" si="55"/>
        <v>0</v>
      </c>
      <c r="M102" s="18"/>
      <c r="N102" s="18"/>
      <c r="O102" s="332"/>
      <c r="P102" s="334"/>
      <c r="Q102" s="273">
        <f>IF(AB102=$AK$15,Z102,IF(AB102=$AK$14,Z102*(Übersicht!$G$39/(Übersicht!$G$39+Übersicht!$G$71+Übersicht!$G$110)),0))</f>
        <v>0</v>
      </c>
      <c r="R102" s="273">
        <f>IF(AB102=$AK$15,AA102,IF(AB102=$AK$14,AA102*(Übersicht!$G$39/(Übersicht!$G$39+Übersicht!$G$71+Übersicht!$G$110)),0))</f>
        <v>0</v>
      </c>
      <c r="S102" s="273">
        <f>IF(AB102=$AK$16,Z102,IF(AB102=$AK$14,Z102*(Übersicht!$G$71/(Übersicht!$G$39+Übersicht!$G$71+Übersicht!$G$110)),0))</f>
        <v>0</v>
      </c>
      <c r="T102" s="273">
        <f>IF(AB102=$AK$16,AA102,IF(AB102=$AK$14,AA102*(Übersicht!$G$71/(Übersicht!$G$39+Übersicht!$G$71+Übersicht!$G$110)),0))</f>
        <v>0</v>
      </c>
      <c r="U102" s="273">
        <f>IF(AB102=$AK$17,Z102,IF(AB102=$AK$14,Z102*(Übersicht!$G$110/(Übersicht!$G$39+Übersicht!$G$71+Übersicht!$G$110)),0))</f>
        <v>0</v>
      </c>
      <c r="V102" s="273">
        <f>IF(AB102=$AK$17,AA102,IF(AB102=$AK$14,AA102*(Übersicht!$G$110/(Übersicht!$G$39+Übersicht!$G$71+Übersicht!$G$110)),0))</f>
        <v>0</v>
      </c>
      <c r="W102" s="274">
        <f t="shared" si="47"/>
        <v>0</v>
      </c>
      <c r="X102" s="273">
        <f t="shared" si="48"/>
        <v>0</v>
      </c>
      <c r="Y102" s="273">
        <f t="shared" si="51"/>
        <v>0</v>
      </c>
      <c r="Z102" s="335"/>
      <c r="AA102" s="338"/>
      <c r="AB102" s="351"/>
    </row>
    <row r="103" spans="1:28">
      <c r="A103" s="18">
        <f>IF(B103&gt;0,SUM(B$15:$B103),0)</f>
        <v>0</v>
      </c>
      <c r="B103" s="18">
        <f t="shared" si="45"/>
        <v>0</v>
      </c>
      <c r="C103" s="18">
        <f>IF(D103&gt;0,SUM(D$15:$D103),0)</f>
        <v>0</v>
      </c>
      <c r="D103" s="18">
        <f t="shared" si="46"/>
        <v>0</v>
      </c>
      <c r="E103" s="18">
        <f>IF(F103&gt;0,SUM(F$15:$F103),0)</f>
        <v>0</v>
      </c>
      <c r="F103" s="18">
        <f t="shared" si="14"/>
        <v>0</v>
      </c>
      <c r="G103" s="18">
        <f>IF(H103&gt;0,SUM($H$15:H103),0)</f>
        <v>0</v>
      </c>
      <c r="H103" s="18">
        <f t="shared" si="53"/>
        <v>0</v>
      </c>
      <c r="I103" s="18">
        <f>IF(J103&gt;0,SUM($J$15:J103),0)</f>
        <v>0</v>
      </c>
      <c r="J103" s="18">
        <f t="shared" si="16"/>
        <v>0</v>
      </c>
      <c r="K103" s="18">
        <f>IF(L103&gt;0,SUM($L$15:L103),0)</f>
        <v>0</v>
      </c>
      <c r="L103" s="18">
        <f t="shared" si="50"/>
        <v>0</v>
      </c>
      <c r="M103" s="18"/>
      <c r="N103" s="18"/>
      <c r="O103" s="332"/>
      <c r="P103" s="334"/>
      <c r="Q103" s="273">
        <f>IF(AB103=$AK$15,Z103,IF(AB103=$AK$14,Z103*(Übersicht!$G$39/(Übersicht!$G$39+Übersicht!$G$71+Übersicht!$G$110)),0))</f>
        <v>0</v>
      </c>
      <c r="R103" s="273">
        <f>IF(AB103=$AK$15,AA103,IF(AB103=$AK$14,AA103*(Übersicht!$G$39/(Übersicht!$G$39+Übersicht!$G$71+Übersicht!$G$110)),0))</f>
        <v>0</v>
      </c>
      <c r="S103" s="273">
        <f>IF(AB103=$AK$16,Z103,IF(AB103=$AK$14,Z103*(Übersicht!$G$71/(Übersicht!$G$39+Übersicht!$G$71+Übersicht!$G$110)),0))</f>
        <v>0</v>
      </c>
      <c r="T103" s="273">
        <f>IF(AB103=$AK$16,AA103,IF(AB103=$AK$14,AA103*(Übersicht!$G$71/(Übersicht!$G$39+Übersicht!$G$71+Übersicht!$G$110)),0))</f>
        <v>0</v>
      </c>
      <c r="U103" s="273">
        <f>IF(AB103=$AK$17,Z103,IF(AB103=$AK$14,Z103*(Übersicht!$G$110/(Übersicht!$G$39+Übersicht!$G$71+Übersicht!$G$110)),0))</f>
        <v>0</v>
      </c>
      <c r="V103" s="273">
        <f>IF(AB103=$AK$17,AA103,IF(AB103=$AK$14,AA103*(Übersicht!$G$110/(Übersicht!$G$39+Übersicht!$G$71+Übersicht!$G$110)),0))</f>
        <v>0</v>
      </c>
      <c r="W103" s="274">
        <f t="shared" si="47"/>
        <v>0</v>
      </c>
      <c r="X103" s="273">
        <f t="shared" si="48"/>
        <v>0</v>
      </c>
      <c r="Y103" s="273">
        <f t="shared" si="51"/>
        <v>0</v>
      </c>
      <c r="Z103" s="335"/>
      <c r="AA103" s="338"/>
      <c r="AB103" s="351"/>
    </row>
    <row r="104" spans="1:28">
      <c r="A104" s="18">
        <f>IF(B104&gt;0,SUM(B$15:$B104),0)</f>
        <v>0</v>
      </c>
      <c r="B104" s="18">
        <f t="shared" si="45"/>
        <v>0</v>
      </c>
      <c r="C104" s="18">
        <f>IF(D104&gt;0,SUM(D$15:$D104),0)</f>
        <v>0</v>
      </c>
      <c r="D104" s="18">
        <f t="shared" si="46"/>
        <v>0</v>
      </c>
      <c r="E104" s="18">
        <f>IF(F104&gt;0,SUM(F$15:$F104),0)</f>
        <v>0</v>
      </c>
      <c r="F104" s="18">
        <f t="shared" si="14"/>
        <v>0</v>
      </c>
      <c r="G104" s="18">
        <f>IF(H104&gt;0,SUM($H$15:H104),0)</f>
        <v>0</v>
      </c>
      <c r="H104" s="18">
        <f t="shared" si="53"/>
        <v>0</v>
      </c>
      <c r="I104" s="18">
        <f>IF(J104&gt;0,SUM($J$15:J104),0)</f>
        <v>0</v>
      </c>
      <c r="J104" s="18">
        <f t="shared" si="16"/>
        <v>0</v>
      </c>
      <c r="K104" s="18">
        <f>IF(L104&gt;0,SUM($L$15:L104),0)</f>
        <v>0</v>
      </c>
      <c r="L104" s="18">
        <f t="shared" si="50"/>
        <v>0</v>
      </c>
      <c r="M104" s="18"/>
      <c r="N104" s="18"/>
      <c r="O104" s="332"/>
      <c r="P104" s="334"/>
      <c r="Q104" s="273">
        <f>IF(AB104=$AK$15,Z104,IF(AB104=$AK$14,Z104*(Übersicht!$G$39/(Übersicht!$G$39+Übersicht!$G$71+Übersicht!$G$110)),0))</f>
        <v>0</v>
      </c>
      <c r="R104" s="273">
        <f>IF(AB104=$AK$15,AA104,IF(AB104=$AK$14,AA104*(Übersicht!$G$39/(Übersicht!$G$39+Übersicht!$G$71+Übersicht!$G$110)),0))</f>
        <v>0</v>
      </c>
      <c r="S104" s="273">
        <f>IF(AB104=$AK$16,Z104,IF(AB104=$AK$14,Z104*(Übersicht!$G$71/(Übersicht!$G$39+Übersicht!$G$71+Übersicht!$G$110)),0))</f>
        <v>0</v>
      </c>
      <c r="T104" s="273">
        <f>IF(AB104=$AK$16,AA104,IF(AB104=$AK$14,AA104*(Übersicht!$G$71/(Übersicht!$G$39+Übersicht!$G$71+Übersicht!$G$110)),0))</f>
        <v>0</v>
      </c>
      <c r="U104" s="273">
        <f>IF(AB104=$AK$17,Z104,IF(AB104=$AK$14,Z104*(Übersicht!$G$110/(Übersicht!$G$39+Übersicht!$G$71+Übersicht!$G$110)),0))</f>
        <v>0</v>
      </c>
      <c r="V104" s="273">
        <f>IF(AB104=$AK$17,AA104,IF(AB104=$AK$14,AA104*(Übersicht!$G$110/(Übersicht!$G$39+Übersicht!$G$71+Übersicht!$G$110)),0))</f>
        <v>0</v>
      </c>
      <c r="W104" s="274">
        <f t="shared" si="47"/>
        <v>0</v>
      </c>
      <c r="X104" s="273">
        <f t="shared" si="48"/>
        <v>0</v>
      </c>
      <c r="Y104" s="273">
        <f t="shared" si="51"/>
        <v>0</v>
      </c>
      <c r="Z104" s="335"/>
      <c r="AA104" s="338"/>
      <c r="AB104" s="351"/>
    </row>
    <row r="105" spans="1:28">
      <c r="A105" s="18">
        <f>IF(B105&gt;0,SUM(B$15:$B105),0)</f>
        <v>0</v>
      </c>
      <c r="B105" s="18">
        <f t="shared" si="45"/>
        <v>0</v>
      </c>
      <c r="C105" s="18">
        <f>IF(D105&gt;0,SUM(D$15:$D105),0)</f>
        <v>0</v>
      </c>
      <c r="D105" s="18">
        <f t="shared" si="46"/>
        <v>0</v>
      </c>
      <c r="E105" s="18">
        <f>IF(F105&gt;0,SUM(F$15:$F105),0)</f>
        <v>0</v>
      </c>
      <c r="F105" s="18">
        <f t="shared" si="14"/>
        <v>0</v>
      </c>
      <c r="G105" s="18">
        <f>IF(H105&gt;0,SUM($H$15:H105),0)</f>
        <v>0</v>
      </c>
      <c r="H105" s="18">
        <f t="shared" si="53"/>
        <v>0</v>
      </c>
      <c r="I105" s="18">
        <f>IF(J105&gt;0,SUM($J$15:J105),0)</f>
        <v>0</v>
      </c>
      <c r="J105" s="18">
        <f t="shared" si="16"/>
        <v>0</v>
      </c>
      <c r="K105" s="18">
        <f>IF(L105&gt;0,SUM($L$15:L105),0)</f>
        <v>0</v>
      </c>
      <c r="L105" s="18">
        <f t="shared" si="50"/>
        <v>0</v>
      </c>
      <c r="M105" s="18"/>
      <c r="N105" s="18"/>
      <c r="O105" s="332"/>
      <c r="P105" s="334"/>
      <c r="Q105" s="273">
        <f>IF(AB105=$AK$15,Z105,IF(AB105=$AK$14,Z105*(Übersicht!$G$39/(Übersicht!$G$39+Übersicht!$G$71+Übersicht!$G$110)),0))</f>
        <v>0</v>
      </c>
      <c r="R105" s="273">
        <f>IF(AB105=$AK$15,AA105,IF(AB105=$AK$14,AA105*(Übersicht!$G$39/(Übersicht!$G$39+Übersicht!$G$71+Übersicht!$G$110)),0))</f>
        <v>0</v>
      </c>
      <c r="S105" s="273">
        <f>IF(AB105=$AK$16,Z105,IF(AB105=$AK$14,Z105*(Übersicht!$G$71/(Übersicht!$G$39+Übersicht!$G$71+Übersicht!$G$110)),0))</f>
        <v>0</v>
      </c>
      <c r="T105" s="273">
        <f>IF(AB105=$AK$16,AA105,IF(AB105=$AK$14,AA105*(Übersicht!$G$71/(Übersicht!$G$39+Übersicht!$G$71+Übersicht!$G$110)),0))</f>
        <v>0</v>
      </c>
      <c r="U105" s="273">
        <f>IF(AB105=$AK$17,Z105,IF(AB105=$AK$14,Z105*(Übersicht!$G$110/(Übersicht!$G$39+Übersicht!$G$71+Übersicht!$G$110)),0))</f>
        <v>0</v>
      </c>
      <c r="V105" s="273">
        <f>IF(AB105=$AK$17,AA105,IF(AB105=$AK$14,AA105*(Übersicht!$G$110/(Übersicht!$G$39+Übersicht!$G$71+Übersicht!$G$110)),0))</f>
        <v>0</v>
      </c>
      <c r="W105" s="274">
        <f t="shared" si="47"/>
        <v>0</v>
      </c>
      <c r="X105" s="273">
        <f t="shared" si="48"/>
        <v>0</v>
      </c>
      <c r="Y105" s="273">
        <f t="shared" si="51"/>
        <v>0</v>
      </c>
      <c r="Z105" s="335"/>
      <c r="AA105" s="338"/>
      <c r="AB105" s="351"/>
    </row>
    <row r="106" spans="1:28">
      <c r="A106" s="18">
        <f>IF(B106&gt;0,SUM(B$15:$B106),0)</f>
        <v>0</v>
      </c>
      <c r="B106" s="18">
        <f t="shared" si="45"/>
        <v>0</v>
      </c>
      <c r="C106" s="18">
        <f>IF(D106&gt;0,SUM(D$15:$D106),0)</f>
        <v>0</v>
      </c>
      <c r="D106" s="18">
        <f t="shared" si="46"/>
        <v>0</v>
      </c>
      <c r="E106" s="18">
        <f>IF(F106&gt;0,SUM(F$15:$F106),0)</f>
        <v>0</v>
      </c>
      <c r="F106" s="18">
        <f t="shared" si="14"/>
        <v>0</v>
      </c>
      <c r="G106" s="18">
        <f>IF(H106&gt;0,SUM($H$15:H106),0)</f>
        <v>0</v>
      </c>
      <c r="H106" s="18">
        <f t="shared" si="53"/>
        <v>0</v>
      </c>
      <c r="I106" s="18">
        <f>IF(J106&gt;0,SUM($J$15:J106),0)</f>
        <v>0</v>
      </c>
      <c r="J106" s="18">
        <f t="shared" si="16"/>
        <v>0</v>
      </c>
      <c r="K106" s="18">
        <f>IF(L106&gt;0,SUM($L$15:L106),0)</f>
        <v>0</v>
      </c>
      <c r="L106" s="18">
        <f t="shared" si="50"/>
        <v>0</v>
      </c>
      <c r="M106" s="18"/>
      <c r="N106" s="18"/>
      <c r="O106" s="332"/>
      <c r="P106" s="334"/>
      <c r="Q106" s="273">
        <f>IF(AB106=$AK$15,Z106,IF(AB106=$AK$14,Z106*(Übersicht!$G$39/(Übersicht!$G$39+Übersicht!$G$71+Übersicht!$G$110)),0))</f>
        <v>0</v>
      </c>
      <c r="R106" s="273">
        <f>IF(AB106=$AK$15,AA106,IF(AB106=$AK$14,AA106*(Übersicht!$G$39/(Übersicht!$G$39+Übersicht!$G$71+Übersicht!$G$110)),0))</f>
        <v>0</v>
      </c>
      <c r="S106" s="273">
        <f>IF(AB106=$AK$16,Z106,IF(AB106=$AK$14,Z106*(Übersicht!$G$71/(Übersicht!$G$39+Übersicht!$G$71+Übersicht!$G$110)),0))</f>
        <v>0</v>
      </c>
      <c r="T106" s="273">
        <f>IF(AB106=$AK$16,AA106,IF(AB106=$AK$14,AA106*(Übersicht!$G$71/(Übersicht!$G$39+Übersicht!$G$71+Übersicht!$G$110)),0))</f>
        <v>0</v>
      </c>
      <c r="U106" s="273">
        <f>IF(AB106=$AK$17,Z106,IF(AB106=$AK$14,Z106*(Übersicht!$G$110/(Übersicht!$G$39+Übersicht!$G$71+Übersicht!$G$110)),0))</f>
        <v>0</v>
      </c>
      <c r="V106" s="273">
        <f>IF(AB106=$AK$17,AA106,IF(AB106=$AK$14,AA106*(Übersicht!$G$110/(Übersicht!$G$39+Übersicht!$G$71+Übersicht!$G$110)),0))</f>
        <v>0</v>
      </c>
      <c r="W106" s="274">
        <f t="shared" si="47"/>
        <v>0</v>
      </c>
      <c r="X106" s="273">
        <f t="shared" si="48"/>
        <v>0</v>
      </c>
      <c r="Y106" s="273">
        <f t="shared" si="51"/>
        <v>0</v>
      </c>
      <c r="Z106" s="335"/>
      <c r="AA106" s="338"/>
      <c r="AB106" s="351"/>
    </row>
    <row r="107" spans="1:28">
      <c r="A107" s="18">
        <f>IF(B107&gt;0,SUM(B$15:$B107),0)</f>
        <v>0</v>
      </c>
      <c r="B107" s="18">
        <f t="shared" si="45"/>
        <v>0</v>
      </c>
      <c r="C107" s="18">
        <f>IF(D107&gt;0,SUM(D$15:$D107),0)</f>
        <v>0</v>
      </c>
      <c r="D107" s="18">
        <f t="shared" si="46"/>
        <v>0</v>
      </c>
      <c r="E107" s="18">
        <f>IF(F107&gt;0,SUM(F$15:$F107),0)</f>
        <v>0</v>
      </c>
      <c r="F107" s="18">
        <f t="shared" si="14"/>
        <v>0</v>
      </c>
      <c r="G107" s="18">
        <f>IF(H107&gt;0,SUM($H$15:H107),0)</f>
        <v>0</v>
      </c>
      <c r="H107" s="18">
        <f t="shared" si="53"/>
        <v>0</v>
      </c>
      <c r="I107" s="18">
        <f>IF(J107&gt;0,SUM($J$15:J107),0)</f>
        <v>0</v>
      </c>
      <c r="J107" s="18">
        <f t="shared" si="16"/>
        <v>0</v>
      </c>
      <c r="K107" s="18">
        <f>IF(L107&gt;0,SUM($L$15:L107),0)</f>
        <v>0</v>
      </c>
      <c r="L107" s="18">
        <f t="shared" si="50"/>
        <v>0</v>
      </c>
      <c r="M107" s="18"/>
      <c r="N107" s="18"/>
      <c r="O107" s="332"/>
      <c r="P107" s="334"/>
      <c r="Q107" s="273">
        <f>IF(AB107=$AK$15,Z107,IF(AB107=$AK$14,Z107*(Übersicht!$G$39/(Übersicht!$G$39+Übersicht!$G$71+Übersicht!$G$110)),0))</f>
        <v>0</v>
      </c>
      <c r="R107" s="273">
        <f>IF(AB107=$AK$15,AA107,IF(AB107=$AK$14,AA107*(Übersicht!$G$39/(Übersicht!$G$39+Übersicht!$G$71+Übersicht!$G$110)),0))</f>
        <v>0</v>
      </c>
      <c r="S107" s="273">
        <f>IF(AB107=$AK$16,Z107,IF(AB107=$AK$14,Z107*(Übersicht!$G$71/(Übersicht!$G$39+Übersicht!$G$71+Übersicht!$G$110)),0))</f>
        <v>0</v>
      </c>
      <c r="T107" s="273">
        <f>IF(AB107=$AK$16,AA107,IF(AB107=$AK$14,AA107*(Übersicht!$G$71/(Übersicht!$G$39+Übersicht!$G$71+Übersicht!$G$110)),0))</f>
        <v>0</v>
      </c>
      <c r="U107" s="273">
        <f>IF(AB107=$AK$17,Z107,IF(AB107=$AK$14,Z107*(Übersicht!$G$110/(Übersicht!$G$39+Übersicht!$G$71+Übersicht!$G$110)),0))</f>
        <v>0</v>
      </c>
      <c r="V107" s="273">
        <f>IF(AB107=$AK$17,AA107,IF(AB107=$AK$14,AA107*(Übersicht!$G$110/(Übersicht!$G$39+Übersicht!$G$71+Übersicht!$G$110)),0))</f>
        <v>0</v>
      </c>
      <c r="W107" s="274">
        <f t="shared" si="47"/>
        <v>0</v>
      </c>
      <c r="X107" s="273">
        <f t="shared" si="48"/>
        <v>0</v>
      </c>
      <c r="Y107" s="273">
        <f t="shared" si="51"/>
        <v>0</v>
      </c>
      <c r="Z107" s="335"/>
      <c r="AA107" s="338"/>
      <c r="AB107" s="351"/>
    </row>
    <row r="108" spans="1:28">
      <c r="A108" s="18">
        <f>IF(B108&gt;0,SUM(B$15:$B108),0)</f>
        <v>0</v>
      </c>
      <c r="B108" s="18">
        <f t="shared" si="45"/>
        <v>0</v>
      </c>
      <c r="C108" s="18">
        <f>IF(D108&gt;0,SUM(D$15:$D108),0)</f>
        <v>0</v>
      </c>
      <c r="D108" s="18">
        <f t="shared" si="46"/>
        <v>0</v>
      </c>
      <c r="E108" s="18">
        <f>IF(F108&gt;0,SUM(F$15:$F108),0)</f>
        <v>0</v>
      </c>
      <c r="F108" s="18">
        <f t="shared" si="14"/>
        <v>0</v>
      </c>
      <c r="G108" s="18">
        <f>IF(H108&gt;0,SUM($H$15:H108),0)</f>
        <v>0</v>
      </c>
      <c r="H108" s="18">
        <f t="shared" si="53"/>
        <v>0</v>
      </c>
      <c r="I108" s="18">
        <f>IF(J108&gt;0,SUM($J$15:J108),0)</f>
        <v>0</v>
      </c>
      <c r="J108" s="18">
        <f t="shared" si="16"/>
        <v>0</v>
      </c>
      <c r="K108" s="18">
        <f>IF(L108&gt;0,SUM($L$15:L108),0)</f>
        <v>0</v>
      </c>
      <c r="L108" s="18">
        <f t="shared" si="50"/>
        <v>0</v>
      </c>
      <c r="M108" s="18"/>
      <c r="N108" s="18"/>
      <c r="O108" s="332"/>
      <c r="P108" s="334"/>
      <c r="Q108" s="273">
        <f>IF(AB108=$AK$15,Z108,IF(AB108=$AK$14,Z108*(Übersicht!$G$39/(Übersicht!$G$39+Übersicht!$G$71+Übersicht!$G$110)),0))</f>
        <v>0</v>
      </c>
      <c r="R108" s="273">
        <f>IF(AB108=$AK$15,AA108,IF(AB108=$AK$14,AA108*(Übersicht!$G$39/(Übersicht!$G$39+Übersicht!$G$71+Übersicht!$G$110)),0))</f>
        <v>0</v>
      </c>
      <c r="S108" s="273">
        <f>IF(AB108=$AK$16,Z108,IF(AB108=$AK$14,Z108*(Übersicht!$G$71/(Übersicht!$G$39+Übersicht!$G$71+Übersicht!$G$110)),0))</f>
        <v>0</v>
      </c>
      <c r="T108" s="273">
        <f>IF(AB108=$AK$16,AA108,IF(AB108=$AK$14,AA108*(Übersicht!$G$71/(Übersicht!$G$39+Übersicht!$G$71+Übersicht!$G$110)),0))</f>
        <v>0</v>
      </c>
      <c r="U108" s="273">
        <f>IF(AB108=$AK$17,Z108,IF(AB108=$AK$14,Z108*(Übersicht!$G$110/(Übersicht!$G$39+Übersicht!$G$71+Übersicht!$G$110)),0))</f>
        <v>0</v>
      </c>
      <c r="V108" s="273">
        <f>IF(AB108=$AK$17,AA108,IF(AB108=$AK$14,AA108*(Übersicht!$G$110/(Übersicht!$G$39+Übersicht!$G$71+Übersicht!$G$110)),0))</f>
        <v>0</v>
      </c>
      <c r="W108" s="274">
        <f t="shared" si="47"/>
        <v>0</v>
      </c>
      <c r="X108" s="273">
        <f t="shared" si="48"/>
        <v>0</v>
      </c>
      <c r="Y108" s="273">
        <f t="shared" si="51"/>
        <v>0</v>
      </c>
      <c r="Z108" s="335"/>
      <c r="AA108" s="338"/>
      <c r="AB108" s="351"/>
    </row>
    <row r="109" spans="1:28">
      <c r="A109" s="18">
        <f>IF(B109&gt;0,SUM(B$15:$B109),0)</f>
        <v>0</v>
      </c>
      <c r="B109" s="18">
        <f t="shared" si="45"/>
        <v>0</v>
      </c>
      <c r="C109" s="18">
        <f>IF(D109&gt;0,SUM(D$15:$D109),0)</f>
        <v>0</v>
      </c>
      <c r="D109" s="18">
        <f t="shared" si="46"/>
        <v>0</v>
      </c>
      <c r="E109" s="18">
        <f>IF(F109&gt;0,SUM(F$15:$F109),0)</f>
        <v>0</v>
      </c>
      <c r="F109" s="18">
        <f t="shared" si="14"/>
        <v>0</v>
      </c>
      <c r="G109" s="18">
        <f>IF(H109&gt;0,SUM($H$15:H109),0)</f>
        <v>0</v>
      </c>
      <c r="H109" s="18">
        <f t="shared" si="53"/>
        <v>0</v>
      </c>
      <c r="I109" s="18">
        <f>IF(J109&gt;0,SUM($J$15:J109),0)</f>
        <v>0</v>
      </c>
      <c r="J109" s="18">
        <f t="shared" si="16"/>
        <v>0</v>
      </c>
      <c r="K109" s="18">
        <f>IF(L109&gt;0,SUM($L$15:L109),0)</f>
        <v>0</v>
      </c>
      <c r="L109" s="18">
        <f t="shared" si="50"/>
        <v>0</v>
      </c>
      <c r="M109" s="18"/>
      <c r="N109" s="18"/>
      <c r="O109" s="332"/>
      <c r="P109" s="334"/>
      <c r="Q109" s="273">
        <f>IF(AB109=$AK$15,Z109,IF(AB109=$AK$14,Z109*(Übersicht!$G$39/(Übersicht!$G$39+Übersicht!$G$71+Übersicht!$G$110)),0))</f>
        <v>0</v>
      </c>
      <c r="R109" s="273">
        <f>IF(AB109=$AK$15,AA109,IF(AB109=$AK$14,AA109*(Übersicht!$G$39/(Übersicht!$G$39+Übersicht!$G$71+Übersicht!$G$110)),0))</f>
        <v>0</v>
      </c>
      <c r="S109" s="273">
        <f>IF(AB109=$AK$16,Z109,IF(AB109=$AK$14,Z109*(Übersicht!$G$71/(Übersicht!$G$39+Übersicht!$G$71+Übersicht!$G$110)),0))</f>
        <v>0</v>
      </c>
      <c r="T109" s="273">
        <f>IF(AB109=$AK$16,AA109,IF(AB109=$AK$14,AA109*(Übersicht!$G$71/(Übersicht!$G$39+Übersicht!$G$71+Übersicht!$G$110)),0))</f>
        <v>0</v>
      </c>
      <c r="U109" s="273">
        <f>IF(AB109=$AK$17,Z109,IF(AB109=$AK$14,Z109*(Übersicht!$G$110/(Übersicht!$G$39+Übersicht!$G$71+Übersicht!$G$110)),0))</f>
        <v>0</v>
      </c>
      <c r="V109" s="273">
        <f>IF(AB109=$AK$17,AA109,IF(AB109=$AK$14,AA109*(Übersicht!$G$110/(Übersicht!$G$39+Übersicht!$G$71+Übersicht!$G$110)),0))</f>
        <v>0</v>
      </c>
      <c r="W109" s="274">
        <f t="shared" si="47"/>
        <v>0</v>
      </c>
      <c r="X109" s="273">
        <f t="shared" si="48"/>
        <v>0</v>
      </c>
      <c r="Y109" s="273">
        <f t="shared" si="51"/>
        <v>0</v>
      </c>
      <c r="Z109" s="335"/>
      <c r="AA109" s="338"/>
      <c r="AB109" s="351"/>
    </row>
    <row r="110" spans="1:28">
      <c r="A110" s="18">
        <f>IF(B110&gt;0,SUM(B$15:$B110),0)</f>
        <v>0</v>
      </c>
      <c r="B110" s="18">
        <f t="shared" si="45"/>
        <v>0</v>
      </c>
      <c r="C110" s="18">
        <f>IF(D110&gt;0,SUM(D$15:$D110),0)</f>
        <v>0</v>
      </c>
      <c r="D110" s="18">
        <f t="shared" si="46"/>
        <v>0</v>
      </c>
      <c r="E110" s="18">
        <f>IF(F110&gt;0,SUM(F$15:$F110),0)</f>
        <v>0</v>
      </c>
      <c r="F110" s="18">
        <f t="shared" si="14"/>
        <v>0</v>
      </c>
      <c r="G110" s="18">
        <f>IF(H110&gt;0,SUM($H$15:H110),0)</f>
        <v>0</v>
      </c>
      <c r="H110" s="18">
        <f t="shared" si="53"/>
        <v>0</v>
      </c>
      <c r="I110" s="18">
        <f>IF(J110&gt;0,SUM($J$15:J110),0)</f>
        <v>0</v>
      </c>
      <c r="J110" s="18">
        <f t="shared" si="16"/>
        <v>0</v>
      </c>
      <c r="K110" s="18">
        <f>IF(L110&gt;0,SUM($L$15:L110),0)</f>
        <v>0</v>
      </c>
      <c r="L110" s="18">
        <f t="shared" si="50"/>
        <v>0</v>
      </c>
      <c r="M110" s="18"/>
      <c r="N110" s="18"/>
      <c r="O110" s="332"/>
      <c r="P110" s="334"/>
      <c r="Q110" s="273">
        <f>IF(AB110=$AK$15,Z110,IF(AB110=$AK$14,Z110*(Übersicht!$G$39/(Übersicht!$G$39+Übersicht!$G$71+Übersicht!$G$110)),0))</f>
        <v>0</v>
      </c>
      <c r="R110" s="273">
        <f>IF(AB110=$AK$15,AA110,IF(AB110=$AK$14,AA110*(Übersicht!$G$39/(Übersicht!$G$39+Übersicht!$G$71+Übersicht!$G$110)),0))</f>
        <v>0</v>
      </c>
      <c r="S110" s="273">
        <f>IF(AB110=$AK$16,Z110,IF(AB110=$AK$14,Z110*(Übersicht!$G$71/(Übersicht!$G$39+Übersicht!$G$71+Übersicht!$G$110)),0))</f>
        <v>0</v>
      </c>
      <c r="T110" s="273">
        <f>IF(AB110=$AK$16,AA110,IF(AB110=$AK$14,AA110*(Übersicht!$G$71/(Übersicht!$G$39+Übersicht!$G$71+Übersicht!$G$110)),0))</f>
        <v>0</v>
      </c>
      <c r="U110" s="273">
        <f>IF(AB110=$AK$17,Z110,IF(AB110=$AK$14,Z110*(Übersicht!$G$110/(Übersicht!$G$39+Übersicht!$G$71+Übersicht!$G$110)),0))</f>
        <v>0</v>
      </c>
      <c r="V110" s="273">
        <f>IF(AB110=$AK$17,AA110,IF(AB110=$AK$14,AA110*(Übersicht!$G$110/(Übersicht!$G$39+Übersicht!$G$71+Übersicht!$G$110)),0))</f>
        <v>0</v>
      </c>
      <c r="W110" s="274">
        <f t="shared" si="47"/>
        <v>0</v>
      </c>
      <c r="X110" s="273">
        <f t="shared" si="48"/>
        <v>0</v>
      </c>
      <c r="Y110" s="273">
        <f t="shared" si="51"/>
        <v>0</v>
      </c>
      <c r="Z110" s="335"/>
      <c r="AA110" s="338"/>
      <c r="AB110" s="351"/>
    </row>
    <row r="111" spans="1:28">
      <c r="A111" s="18">
        <f>IF(B111&gt;0,SUM(B$15:$B111),0)</f>
        <v>0</v>
      </c>
      <c r="B111" s="18">
        <f t="shared" si="45"/>
        <v>0</v>
      </c>
      <c r="C111" s="18">
        <f>IF(D111&gt;0,SUM(D$15:$D111),0)</f>
        <v>0</v>
      </c>
      <c r="D111" s="18">
        <f t="shared" si="46"/>
        <v>0</v>
      </c>
      <c r="E111" s="18">
        <f>IF(F111&gt;0,SUM(F$15:$F111),0)</f>
        <v>0</v>
      </c>
      <c r="F111" s="18">
        <f t="shared" si="14"/>
        <v>0</v>
      </c>
      <c r="G111" s="18">
        <f>IF(H111&gt;0,SUM($H$15:H111),0)</f>
        <v>0</v>
      </c>
      <c r="H111" s="18">
        <f t="shared" si="53"/>
        <v>0</v>
      </c>
      <c r="I111" s="18">
        <f>IF(J111&gt;0,SUM($J$15:J111),0)</f>
        <v>0</v>
      </c>
      <c r="J111" s="18">
        <f t="shared" si="16"/>
        <v>0</v>
      </c>
      <c r="K111" s="18">
        <f>IF(L111&gt;0,SUM($L$15:L111),0)</f>
        <v>0</v>
      </c>
      <c r="L111" s="18">
        <f t="shared" si="50"/>
        <v>0</v>
      </c>
      <c r="M111" s="18"/>
      <c r="N111" s="18"/>
      <c r="O111" s="332"/>
      <c r="P111" s="334"/>
      <c r="Q111" s="273">
        <f>IF(AB111=$AK$15,Z111,IF(AB111=$AK$14,Z111*(Übersicht!$G$39/(Übersicht!$G$39+Übersicht!$G$71+Übersicht!$G$110)),0))</f>
        <v>0</v>
      </c>
      <c r="R111" s="273">
        <f>IF(AB111=$AK$15,AA111,IF(AB111=$AK$14,AA111*(Übersicht!$G$39/(Übersicht!$G$39+Übersicht!$G$71+Übersicht!$G$110)),0))</f>
        <v>0</v>
      </c>
      <c r="S111" s="273">
        <f>IF(AB111=$AK$16,Z111,IF(AB111=$AK$14,Z111*(Übersicht!$G$71/(Übersicht!$G$39+Übersicht!$G$71+Übersicht!$G$110)),0))</f>
        <v>0</v>
      </c>
      <c r="T111" s="273">
        <f>IF(AB111=$AK$16,AA111,IF(AB111=$AK$14,AA111*(Übersicht!$G$71/(Übersicht!$G$39+Übersicht!$G$71+Übersicht!$G$110)),0))</f>
        <v>0</v>
      </c>
      <c r="U111" s="273">
        <f>IF(AB111=$AK$17,Z111,IF(AB111=$AK$14,Z111*(Übersicht!$G$110/(Übersicht!$G$39+Übersicht!$G$71+Übersicht!$G$110)),0))</f>
        <v>0</v>
      </c>
      <c r="V111" s="273">
        <f>IF(AB111=$AK$17,AA111,IF(AB111=$AK$14,AA111*(Übersicht!$G$110/(Übersicht!$G$39+Übersicht!$G$71+Übersicht!$G$110)),0))</f>
        <v>0</v>
      </c>
      <c r="W111" s="274">
        <f t="shared" si="47"/>
        <v>0</v>
      </c>
      <c r="X111" s="273">
        <f t="shared" si="48"/>
        <v>0</v>
      </c>
      <c r="Y111" s="273">
        <f t="shared" si="51"/>
        <v>0</v>
      </c>
      <c r="Z111" s="335"/>
      <c r="AA111" s="338"/>
      <c r="AB111" s="351"/>
    </row>
    <row r="112" spans="1:28" ht="13.5" thickBot="1">
      <c r="A112" s="18">
        <f>IF(B112&gt;0,SUM(B$15:$B112),0)</f>
        <v>0</v>
      </c>
      <c r="B112" s="18">
        <f t="shared" si="45"/>
        <v>0</v>
      </c>
      <c r="C112" s="18">
        <f>IF(D112&gt;0,SUM(D$15:$D112),0)</f>
        <v>0</v>
      </c>
      <c r="D112" s="18">
        <f t="shared" si="46"/>
        <v>0</v>
      </c>
      <c r="E112" s="18">
        <f>IF(F112&gt;0,SUM(F$15:$F112),0)</f>
        <v>0</v>
      </c>
      <c r="F112" s="18">
        <f t="shared" si="14"/>
        <v>0</v>
      </c>
      <c r="G112" s="18">
        <f>IF(H112&gt;0,SUM($H$15:H112),0)</f>
        <v>0</v>
      </c>
      <c r="H112" s="18">
        <f t="shared" si="53"/>
        <v>0</v>
      </c>
      <c r="I112" s="18">
        <f>IF(J112&gt;0,SUM($J$15:J112),0)</f>
        <v>0</v>
      </c>
      <c r="J112" s="18">
        <f t="shared" ref="J112:J211" si="65">IF(Y112&lt;&gt;0,1,0)</f>
        <v>0</v>
      </c>
      <c r="K112" s="18">
        <f>IF(L112&gt;0,SUM($L$15:L112),0)</f>
        <v>0</v>
      </c>
      <c r="L112" s="18">
        <f t="shared" si="50"/>
        <v>0</v>
      </c>
      <c r="M112" s="18"/>
      <c r="N112" s="18"/>
      <c r="O112" s="332"/>
      <c r="P112" s="334"/>
      <c r="Q112" s="273">
        <f>IF(AB112=$AK$15,Z112,IF(AB112=$AK$14,Z112*(Übersicht!$G$39/(Übersicht!$G$39+Übersicht!$G$71+Übersicht!$G$110)),0))</f>
        <v>0</v>
      </c>
      <c r="R112" s="273">
        <f>IF(AB112=$AK$15,AA112,IF(AB112=$AK$14,AA112*(Übersicht!$G$39/(Übersicht!$G$39+Übersicht!$G$71+Übersicht!$G$110)),0))</f>
        <v>0</v>
      </c>
      <c r="S112" s="273">
        <f>IF(AB112=$AK$16,Z112,IF(AB112=$AK$14,Z112*(Übersicht!$G$71/(Übersicht!$G$39+Übersicht!$G$71+Übersicht!$G$110)),0))</f>
        <v>0</v>
      </c>
      <c r="T112" s="273">
        <f>IF(AB112=$AK$16,AA112,IF(AB112=$AK$14,AA112*(Übersicht!$G$71/(Übersicht!$G$39+Übersicht!$G$71+Übersicht!$G$110)),0))</f>
        <v>0</v>
      </c>
      <c r="U112" s="273">
        <f>IF(AB112=$AK$17,Z112,IF(AB112=$AK$14,Z112*(Übersicht!$G$110/(Übersicht!$G$39+Übersicht!$G$71+Übersicht!$G$110)),0))</f>
        <v>0</v>
      </c>
      <c r="V112" s="273">
        <f>IF(AB112=$AK$17,AA112,IF(AB112=$AK$14,AA112*(Übersicht!$G$110/(Übersicht!$G$39+Übersicht!$G$71+Übersicht!$G$110)),0))</f>
        <v>0</v>
      </c>
      <c r="W112" s="274">
        <f t="shared" si="47"/>
        <v>0</v>
      </c>
      <c r="X112" s="273">
        <f t="shared" si="48"/>
        <v>0</v>
      </c>
      <c r="Y112" s="273">
        <f t="shared" si="51"/>
        <v>0</v>
      </c>
      <c r="Z112" s="335"/>
      <c r="AA112" s="338"/>
      <c r="AB112" s="351"/>
    </row>
    <row r="113" spans="1:28" ht="13.5" thickBot="1">
      <c r="A113" s="18"/>
      <c r="B113" s="18"/>
      <c r="C113" s="18"/>
      <c r="D113" s="18"/>
      <c r="E113" s="18"/>
      <c r="F113" s="18"/>
      <c r="I113" s="18"/>
      <c r="J113" s="18"/>
      <c r="O113" s="261"/>
      <c r="P113" s="262" t="s">
        <v>10</v>
      </c>
      <c r="Q113" s="278">
        <f t="shared" ref="Q113:AA113" si="66">SUM(Q59:Q112)</f>
        <v>0</v>
      </c>
      <c r="R113" s="278">
        <f t="shared" si="66"/>
        <v>0</v>
      </c>
      <c r="S113" s="278">
        <f t="shared" si="66"/>
        <v>0</v>
      </c>
      <c r="T113" s="278">
        <f t="shared" si="66"/>
        <v>0</v>
      </c>
      <c r="U113" s="278">
        <f t="shared" si="66"/>
        <v>0</v>
      </c>
      <c r="V113" s="278">
        <f t="shared" si="66"/>
        <v>0</v>
      </c>
      <c r="W113" s="278">
        <f t="shared" si="66"/>
        <v>0</v>
      </c>
      <c r="X113" s="278">
        <f t="shared" si="66"/>
        <v>0</v>
      </c>
      <c r="Y113" s="278">
        <f t="shared" si="66"/>
        <v>0</v>
      </c>
      <c r="Z113" s="278">
        <f t="shared" si="66"/>
        <v>0</v>
      </c>
      <c r="AA113" s="278">
        <f t="shared" si="66"/>
        <v>0</v>
      </c>
      <c r="AB113" s="221"/>
    </row>
    <row r="114" spans="1:28" ht="15" customHeight="1">
      <c r="A114" s="18"/>
      <c r="B114" s="18"/>
      <c r="C114" s="18"/>
      <c r="D114" s="18"/>
      <c r="E114" s="18"/>
      <c r="F114" s="18"/>
      <c r="I114" s="18"/>
      <c r="J114" s="18"/>
      <c r="O114" s="245" t="s">
        <v>0</v>
      </c>
      <c r="P114" s="246" t="s">
        <v>1</v>
      </c>
      <c r="Q114" s="416">
        <f>Q13</f>
        <v>0</v>
      </c>
      <c r="R114" s="417"/>
      <c r="S114" s="416">
        <f>S13</f>
        <v>0</v>
      </c>
      <c r="T114" s="417"/>
      <c r="U114" s="421">
        <f>U13</f>
        <v>0</v>
      </c>
      <c r="V114" s="417"/>
      <c r="W114" s="247" t="s">
        <v>11</v>
      </c>
      <c r="X114" s="419" t="s">
        <v>19</v>
      </c>
      <c r="Y114" s="420"/>
      <c r="Z114" s="419" t="s">
        <v>168</v>
      </c>
      <c r="AA114" s="420"/>
      <c r="AB114" s="219" t="s">
        <v>17</v>
      </c>
    </row>
    <row r="115" spans="1:28" ht="13.5" thickBot="1">
      <c r="A115" s="18"/>
      <c r="B115" s="18"/>
      <c r="C115" s="18"/>
      <c r="D115" s="18"/>
      <c r="E115" s="18"/>
      <c r="F115" s="18">
        <f t="shared" ref="F115:F214" si="67">IF(U115&lt;&gt;0,1,IF(V115&lt;&gt;0,1,0))</f>
        <v>1</v>
      </c>
      <c r="G115" s="4" t="s">
        <v>41</v>
      </c>
      <c r="H115" s="4" t="s">
        <v>41</v>
      </c>
      <c r="I115" s="18"/>
      <c r="J115" s="18"/>
      <c r="K115" s="4" t="s">
        <v>40</v>
      </c>
      <c r="L115" s="4" t="s">
        <v>39</v>
      </c>
      <c r="O115" s="248" t="s">
        <v>14</v>
      </c>
      <c r="P115" s="249" t="s">
        <v>2</v>
      </c>
      <c r="Q115" s="250" t="s">
        <v>12</v>
      </c>
      <c r="R115" s="251" t="s">
        <v>13</v>
      </c>
      <c r="S115" s="250" t="s">
        <v>12</v>
      </c>
      <c r="T115" s="251" t="s">
        <v>13</v>
      </c>
      <c r="U115" s="252" t="s">
        <v>12</v>
      </c>
      <c r="V115" s="253" t="s">
        <v>13</v>
      </c>
      <c r="W115" s="254" t="s">
        <v>3</v>
      </c>
      <c r="X115" s="255" t="s">
        <v>68</v>
      </c>
      <c r="Y115" s="255" t="s">
        <v>69</v>
      </c>
      <c r="Z115" s="250" t="s">
        <v>12</v>
      </c>
      <c r="AA115" s="251" t="s">
        <v>13</v>
      </c>
      <c r="AB115" s="220"/>
    </row>
    <row r="116" spans="1:28">
      <c r="A116" s="18">
        <f>IF(B116&gt;0,SUM(B$15:$B116),0)</f>
        <v>0</v>
      </c>
      <c r="B116" s="18">
        <f t="shared" ref="B116:B169" si="68">IF(Q116&lt;&gt;0,1,IF(R116&lt;&gt;0,1,0))</f>
        <v>0</v>
      </c>
      <c r="C116" s="18">
        <f>IF(D116&gt;0,SUM(D$15:$D116),0)</f>
        <v>0</v>
      </c>
      <c r="D116" s="18">
        <f t="shared" ref="D116:D169" si="69">IF(S116&lt;&gt;0,1,IF(T116&lt;&gt;0,1,0))</f>
        <v>0</v>
      </c>
      <c r="E116" s="18">
        <f>IF(F116&gt;0,SUM(F$15:$F116),0)</f>
        <v>0</v>
      </c>
      <c r="F116" s="18">
        <f t="shared" si="67"/>
        <v>0</v>
      </c>
      <c r="G116" s="18">
        <f>IF(H116&gt;0,SUM($H$15:H116),0)</f>
        <v>0</v>
      </c>
      <c r="H116" s="18">
        <f>IF(X116&lt;&gt;0,1,0)</f>
        <v>0</v>
      </c>
      <c r="I116" s="18">
        <f>IF(J116&gt;0,SUM($J$15:J116),0)</f>
        <v>0</v>
      </c>
      <c r="J116" s="18">
        <f t="shared" si="65"/>
        <v>0</v>
      </c>
      <c r="K116" s="18">
        <f>IF(L116&gt;0,SUM($L$15:L116),0)</f>
        <v>0</v>
      </c>
      <c r="L116" s="18">
        <f>IF(W116&lt;&gt;0,1,0)</f>
        <v>0</v>
      </c>
      <c r="M116" s="18"/>
      <c r="N116" s="18"/>
      <c r="O116" s="332"/>
      <c r="P116" s="334"/>
      <c r="Q116" s="273">
        <f>IF(AB116=$AK$15,Z116,IF(AB116=$AK$14,Z116*(Übersicht!$G$39/(Übersicht!$G$39+Übersicht!$G$71+Übersicht!$G$110)),0))</f>
        <v>0</v>
      </c>
      <c r="R116" s="273">
        <f>IF(AB116=$AK$15,AA116,IF(AB116=$AK$14,AA116*(Übersicht!$G$39/(Übersicht!$G$39+Übersicht!$G$71+Übersicht!$G$110)),0))</f>
        <v>0</v>
      </c>
      <c r="S116" s="273">
        <f>IF(AB116=$AK$16,Z116,IF(AB116=$AK$14,Z116*(Übersicht!$G$71/(Übersicht!$G$39+Übersicht!$G$71+Übersicht!$G$110)),0))</f>
        <v>0</v>
      </c>
      <c r="T116" s="273">
        <f>IF(AB116=$AK$16,AA116,IF(AB116=$AK$14,AA116*(Übersicht!$G$71/(Übersicht!$G$39+Übersicht!$G$71+Übersicht!$G$110)),0))</f>
        <v>0</v>
      </c>
      <c r="U116" s="273">
        <f>IF(AB116=$AK$17,Z116,IF(AB116=$AK$14,Z116*(Übersicht!$G$110/(Übersicht!$G$39+Übersicht!$G$71+Übersicht!$G$110)),0))</f>
        <v>0</v>
      </c>
      <c r="V116" s="273">
        <f>IF(AB116=$AK$17,AA116,IF(AB116=$AK$14,AA116*(Übersicht!$G$110/(Übersicht!$G$39+Übersicht!$G$71+Übersicht!$G$110)),0))</f>
        <v>0</v>
      </c>
      <c r="W116" s="274">
        <f t="shared" ref="W116:W169" si="70">IF(AB116=$AK$18,Z116*-1+AA116,0)</f>
        <v>0</v>
      </c>
      <c r="X116" s="273">
        <f t="shared" ref="X116:X169" si="71">IF(AB116=$AK$19,AA116-Z116,0)</f>
        <v>0</v>
      </c>
      <c r="Y116" s="273">
        <f>IF(AB116=$AK$20,AA116-Z116,0)</f>
        <v>0</v>
      </c>
      <c r="Z116" s="335"/>
      <c r="AA116" s="338"/>
      <c r="AB116" s="351"/>
    </row>
    <row r="117" spans="1:28">
      <c r="A117" s="18">
        <f>IF(B117&gt;0,SUM(B$15:$B117),0)</f>
        <v>0</v>
      </c>
      <c r="B117" s="18">
        <f t="shared" si="68"/>
        <v>0</v>
      </c>
      <c r="C117" s="18">
        <f>IF(D117&gt;0,SUM(D$15:$D117),0)</f>
        <v>0</v>
      </c>
      <c r="D117" s="18">
        <f t="shared" si="69"/>
        <v>0</v>
      </c>
      <c r="E117" s="18">
        <f>IF(F117&gt;0,SUM(F$15:$F117),0)</f>
        <v>0</v>
      </c>
      <c r="F117" s="18">
        <f t="shared" si="67"/>
        <v>0</v>
      </c>
      <c r="G117" s="18">
        <f>IF(H117&gt;0,SUM($H$15:H117),0)</f>
        <v>0</v>
      </c>
      <c r="H117" s="18">
        <f t="shared" ref="H117:H118" si="72">IF(X117&lt;&gt;0,1,0)</f>
        <v>0</v>
      </c>
      <c r="I117" s="18">
        <f>IF(J117&gt;0,SUM($J$15:J117),0)</f>
        <v>0</v>
      </c>
      <c r="J117" s="18">
        <f t="shared" si="65"/>
        <v>0</v>
      </c>
      <c r="K117" s="18">
        <f>IF(L117&gt;0,SUM($L$15:L117),0)</f>
        <v>0</v>
      </c>
      <c r="L117" s="18">
        <f t="shared" ref="L117:L169" si="73">IF(W117&lt;&gt;0,1,0)</f>
        <v>0</v>
      </c>
      <c r="M117" s="18"/>
      <c r="N117" s="18"/>
      <c r="O117" s="332"/>
      <c r="P117" s="340"/>
      <c r="Q117" s="273">
        <f>IF(AB117=$AK$15,Z117,IF(AB117=$AK$14,Z117*(Übersicht!$G$39/(Übersicht!$G$39+Übersicht!$G$71+Übersicht!$G$110)),0))</f>
        <v>0</v>
      </c>
      <c r="R117" s="273">
        <f>IF(AB117=$AK$15,AA117,IF(AB117=$AK$14,AA117*(Übersicht!$G$39/(Übersicht!$G$39+Übersicht!$G$71+Übersicht!$G$110)),0))</f>
        <v>0</v>
      </c>
      <c r="S117" s="273">
        <f>IF(AB117=$AK$16,Z117,IF(AB117=$AK$14,Z117*(Übersicht!$G$71/(Übersicht!$G$39+Übersicht!$G$71+Übersicht!$G$110)),0))</f>
        <v>0</v>
      </c>
      <c r="T117" s="273">
        <f>IF(AB117=$AK$16,AA117,IF(AB117=$AK$14,AA117*(Übersicht!$G$71/(Übersicht!$G$39+Übersicht!$G$71+Übersicht!$G$110)),0))</f>
        <v>0</v>
      </c>
      <c r="U117" s="273">
        <f>IF(AB117=$AK$17,Z117,IF(AB117=$AK$14,Z117*(Übersicht!$G$110/(Übersicht!$G$39+Übersicht!$G$71+Übersicht!$G$110)),0))</f>
        <v>0</v>
      </c>
      <c r="V117" s="273">
        <f>IF(AB117=$AK$17,AA117,IF(AB117=$AK$14,AA117*(Übersicht!$G$110/(Übersicht!$G$39+Übersicht!$G$71+Übersicht!$G$110)),0))</f>
        <v>0</v>
      </c>
      <c r="W117" s="274">
        <f t="shared" si="70"/>
        <v>0</v>
      </c>
      <c r="X117" s="273">
        <f t="shared" si="71"/>
        <v>0</v>
      </c>
      <c r="Y117" s="273">
        <f t="shared" ref="Y117:Y169" si="74">IF(AB117=$AK$20,AA117-Z117,0)</f>
        <v>0</v>
      </c>
      <c r="Z117" s="335"/>
      <c r="AA117" s="338"/>
      <c r="AB117" s="351"/>
    </row>
    <row r="118" spans="1:28" ht="15" customHeight="1">
      <c r="A118" s="18">
        <f>IF(B118&gt;0,SUM(B$15:$B118),0)</f>
        <v>0</v>
      </c>
      <c r="B118" s="18">
        <f t="shared" si="68"/>
        <v>0</v>
      </c>
      <c r="C118" s="18">
        <f>IF(D118&gt;0,SUM(D$15:$D118),0)</f>
        <v>0</v>
      </c>
      <c r="D118" s="18">
        <f t="shared" si="69"/>
        <v>0</v>
      </c>
      <c r="E118" s="18">
        <f>IF(F118&gt;0,SUM(F$15:$F118),0)</f>
        <v>0</v>
      </c>
      <c r="F118" s="18">
        <f t="shared" si="67"/>
        <v>0</v>
      </c>
      <c r="G118" s="18">
        <f>IF(H118&gt;0,SUM($H$15:H118),0)</f>
        <v>0</v>
      </c>
      <c r="H118" s="18">
        <f t="shared" si="72"/>
        <v>0</v>
      </c>
      <c r="I118" s="18">
        <f>IF(J118&gt;0,SUM($J$15:J118),0)</f>
        <v>0</v>
      </c>
      <c r="J118" s="18">
        <f t="shared" si="65"/>
        <v>0</v>
      </c>
      <c r="K118" s="18">
        <f>IF(L118&gt;0,SUM($L$15:L118),0)</f>
        <v>0</v>
      </c>
      <c r="L118" s="18">
        <f t="shared" si="73"/>
        <v>0</v>
      </c>
      <c r="M118" s="18"/>
      <c r="N118" s="18"/>
      <c r="O118" s="332"/>
      <c r="P118" s="340"/>
      <c r="Q118" s="273">
        <f>IF(AB118=$AK$15,Z118,IF(AB118=$AK$14,Z118*(Übersicht!$G$39/(Übersicht!$G$39+Übersicht!$G$71+Übersicht!$G$110)),0))</f>
        <v>0</v>
      </c>
      <c r="R118" s="273">
        <f>IF(AB118=$AK$15,AA118,IF(AB118=$AK$14,AA118*(Übersicht!$G$39/(Übersicht!$G$39+Übersicht!$G$71+Übersicht!$G$110)),0))</f>
        <v>0</v>
      </c>
      <c r="S118" s="273">
        <f>IF(AB118=$AK$16,Z118,IF(AB118=$AK$14,Z118*(Übersicht!$G$71/(Übersicht!$G$39+Übersicht!$G$71+Übersicht!$G$110)),0))</f>
        <v>0</v>
      </c>
      <c r="T118" s="273">
        <f>IF(AB118=$AK$16,AA118,IF(AB118=$AK$14,AA118*(Übersicht!$G$71/(Übersicht!$G$39+Übersicht!$G$71+Übersicht!$G$110)),0))</f>
        <v>0</v>
      </c>
      <c r="U118" s="273">
        <f>IF(AB118=$AK$17,Z118,IF(AB118=$AK$14,Z118*(Übersicht!$G$110/(Übersicht!$G$39+Übersicht!$G$71+Übersicht!$G$110)),0))</f>
        <v>0</v>
      </c>
      <c r="V118" s="273">
        <f>IF(AB118=$AK$17,AA118,IF(AB118=$AK$14,AA118*(Übersicht!$G$110/(Übersicht!$G$39+Übersicht!$G$71+Übersicht!$G$110)),0))</f>
        <v>0</v>
      </c>
      <c r="W118" s="274">
        <f t="shared" si="70"/>
        <v>0</v>
      </c>
      <c r="X118" s="273">
        <f t="shared" si="71"/>
        <v>0</v>
      </c>
      <c r="Y118" s="273">
        <f t="shared" si="74"/>
        <v>0</v>
      </c>
      <c r="Z118" s="335"/>
      <c r="AA118" s="338"/>
      <c r="AB118" s="351"/>
    </row>
    <row r="119" spans="1:28">
      <c r="A119" s="18">
        <f>IF(B119&gt;0,SUM(B$15:$B119),0)</f>
        <v>0</v>
      </c>
      <c r="B119" s="18">
        <f t="shared" si="68"/>
        <v>0</v>
      </c>
      <c r="C119" s="18">
        <f>IF(D119&gt;0,SUM(D$15:$D119),0)</f>
        <v>0</v>
      </c>
      <c r="D119" s="18">
        <f t="shared" si="69"/>
        <v>0</v>
      </c>
      <c r="E119" s="18">
        <f>IF(F119&gt;0,SUM(F$15:$F119),0)</f>
        <v>0</v>
      </c>
      <c r="F119" s="18">
        <f t="shared" si="67"/>
        <v>0</v>
      </c>
      <c r="G119" s="18">
        <f>IF(H119&gt;0,SUM($H$15:H119),0)</f>
        <v>0</v>
      </c>
      <c r="H119" s="18">
        <f>IF(X119&lt;&gt;0,1,0)</f>
        <v>0</v>
      </c>
      <c r="I119" s="18">
        <f>IF(J119&gt;0,SUM($J$15:J119),0)</f>
        <v>0</v>
      </c>
      <c r="J119" s="18">
        <f t="shared" si="65"/>
        <v>0</v>
      </c>
      <c r="K119" s="18">
        <f>IF(L119&gt;0,SUM($L$15:L119),0)</f>
        <v>0</v>
      </c>
      <c r="L119" s="18">
        <f t="shared" si="73"/>
        <v>0</v>
      </c>
      <c r="M119" s="18"/>
      <c r="N119" s="18"/>
      <c r="O119" s="332"/>
      <c r="P119" s="334"/>
      <c r="Q119" s="273">
        <f>IF(AB119=$AK$15,Z119,IF(AB119=$AK$14,Z119*(Übersicht!$G$39/(Übersicht!$G$39+Übersicht!$G$71+Übersicht!$G$110)),0))</f>
        <v>0</v>
      </c>
      <c r="R119" s="273">
        <f>IF(AB119=$AK$15,AA119,IF(AB119=$AK$14,AA119*(Übersicht!$G$39/(Übersicht!$G$39+Übersicht!$G$71+Übersicht!$G$110)),0))</f>
        <v>0</v>
      </c>
      <c r="S119" s="273">
        <f>IF(AB119=$AK$16,Z119,IF(AB119=$AK$14,Z119*(Übersicht!$G$71/(Übersicht!$G$39+Übersicht!$G$71+Übersicht!$G$110)),0))</f>
        <v>0</v>
      </c>
      <c r="T119" s="273">
        <f>IF(AB119=$AK$16,AA119,IF(AB119=$AK$14,AA119*(Übersicht!$G$71/(Übersicht!$G$39+Übersicht!$G$71+Übersicht!$G$110)),0))</f>
        <v>0</v>
      </c>
      <c r="U119" s="273">
        <f>IF(AB119=$AK$17,Z119,IF(AB119=$AK$14,Z119*(Übersicht!$G$110/(Übersicht!$G$39+Übersicht!$G$71+Übersicht!$G$110)),0))</f>
        <v>0</v>
      </c>
      <c r="V119" s="273">
        <f>IF(AB119=$AK$17,AA119,IF(AB119=$AK$14,AA119*(Übersicht!$G$110/(Übersicht!$G$39+Übersicht!$G$71+Übersicht!$G$110)),0))</f>
        <v>0</v>
      </c>
      <c r="W119" s="274">
        <f t="shared" si="70"/>
        <v>0</v>
      </c>
      <c r="X119" s="273">
        <f t="shared" si="71"/>
        <v>0</v>
      </c>
      <c r="Y119" s="273">
        <f>IF(AB119=$AK$20,AA119-Z119,0)</f>
        <v>0</v>
      </c>
      <c r="Z119" s="335"/>
      <c r="AA119" s="338"/>
      <c r="AB119" s="351"/>
    </row>
    <row r="120" spans="1:28">
      <c r="A120" s="18">
        <f>IF(B120&gt;0,SUM(B$15:$B120),0)</f>
        <v>0</v>
      </c>
      <c r="B120" s="18">
        <f t="shared" si="68"/>
        <v>0</v>
      </c>
      <c r="C120" s="18">
        <f>IF(D120&gt;0,SUM(D$15:$D120),0)</f>
        <v>0</v>
      </c>
      <c r="D120" s="18">
        <f t="shared" si="69"/>
        <v>0</v>
      </c>
      <c r="E120" s="18">
        <f>IF(F120&gt;0,SUM(F$15:$F120),0)</f>
        <v>0</v>
      </c>
      <c r="F120" s="18">
        <f t="shared" si="67"/>
        <v>0</v>
      </c>
      <c r="G120" s="18">
        <f>IF(H120&gt;0,SUM($H$15:H120),0)</f>
        <v>0</v>
      </c>
      <c r="H120" s="18">
        <f t="shared" ref="H120:H127" si="75">IF(X120&lt;&gt;0,1,0)</f>
        <v>0</v>
      </c>
      <c r="I120" s="18">
        <f>IF(J120&gt;0,SUM($J$15:J120),0)</f>
        <v>0</v>
      </c>
      <c r="J120" s="18">
        <f t="shared" si="65"/>
        <v>0</v>
      </c>
      <c r="K120" s="18">
        <f>IF(L120&gt;0,SUM($L$15:L120),0)</f>
        <v>0</v>
      </c>
      <c r="L120" s="18">
        <f t="shared" si="73"/>
        <v>0</v>
      </c>
      <c r="M120" s="18"/>
      <c r="N120" s="18"/>
      <c r="O120" s="332"/>
      <c r="P120" s="340"/>
      <c r="Q120" s="273">
        <f>IF(AB120=$AK$15,Z120,IF(AB120=$AK$14,Z120*(Übersicht!$G$39/(Übersicht!$G$39+Übersicht!$G$71+Übersicht!$G$110)),0))</f>
        <v>0</v>
      </c>
      <c r="R120" s="273">
        <f>IF(AB120=$AK$15,AA120,IF(AB120=$AK$14,AA120*(Übersicht!$G$39/(Übersicht!$G$39+Übersicht!$G$71+Übersicht!$G$110)),0))</f>
        <v>0</v>
      </c>
      <c r="S120" s="273">
        <f>IF(AB120=$AK$16,Z120,IF(AB120=$AK$14,Z120*(Übersicht!$G$71/(Übersicht!$G$39+Übersicht!$G$71+Übersicht!$G$110)),0))</f>
        <v>0</v>
      </c>
      <c r="T120" s="273">
        <f>IF(AB120=$AK$16,AA120,IF(AB120=$AK$14,AA120*(Übersicht!$G$71/(Übersicht!$G$39+Übersicht!$G$71+Übersicht!$G$110)),0))</f>
        <v>0</v>
      </c>
      <c r="U120" s="273">
        <f>IF(AB120=$AK$17,Z120,IF(AB120=$AK$14,Z120*(Übersicht!$G$110/(Übersicht!$G$39+Übersicht!$G$71+Übersicht!$G$110)),0))</f>
        <v>0</v>
      </c>
      <c r="V120" s="273">
        <f>IF(AB120=$AK$17,AA120,IF(AB120=$AK$14,AA120*(Übersicht!$G$110/(Übersicht!$G$39+Übersicht!$G$71+Übersicht!$G$110)),0))</f>
        <v>0</v>
      </c>
      <c r="W120" s="274">
        <f t="shared" si="70"/>
        <v>0</v>
      </c>
      <c r="X120" s="273">
        <f t="shared" si="71"/>
        <v>0</v>
      </c>
      <c r="Y120" s="273">
        <f t="shared" si="74"/>
        <v>0</v>
      </c>
      <c r="Z120" s="335"/>
      <c r="AA120" s="338"/>
      <c r="AB120" s="351"/>
    </row>
    <row r="121" spans="1:28">
      <c r="A121" s="18">
        <f>IF(B121&gt;0,SUM(B$15:$B121),0)</f>
        <v>0</v>
      </c>
      <c r="B121" s="18">
        <f t="shared" si="68"/>
        <v>0</v>
      </c>
      <c r="C121" s="18">
        <f>IF(D121&gt;0,SUM(D$15:$D121),0)</f>
        <v>0</v>
      </c>
      <c r="D121" s="18">
        <f t="shared" si="69"/>
        <v>0</v>
      </c>
      <c r="E121" s="18">
        <f>IF(F121&gt;0,SUM(F$15:$F121),0)</f>
        <v>0</v>
      </c>
      <c r="F121" s="18">
        <f t="shared" si="67"/>
        <v>0</v>
      </c>
      <c r="G121" s="18">
        <f>IF(H121&gt;0,SUM($H$15:H121),0)</f>
        <v>0</v>
      </c>
      <c r="H121" s="18">
        <f t="shared" si="75"/>
        <v>0</v>
      </c>
      <c r="I121" s="18">
        <f>IF(J121&gt;0,SUM($J$15:J121),0)</f>
        <v>0</v>
      </c>
      <c r="J121" s="18">
        <f t="shared" si="65"/>
        <v>0</v>
      </c>
      <c r="K121" s="18">
        <f>IF(L121&gt;0,SUM($L$15:L121),0)</f>
        <v>0</v>
      </c>
      <c r="L121" s="18">
        <f t="shared" si="73"/>
        <v>0</v>
      </c>
      <c r="M121" s="18"/>
      <c r="N121" s="18"/>
      <c r="O121" s="332"/>
      <c r="P121" s="334"/>
      <c r="Q121" s="273">
        <f>IF(AB121=$AK$15,Z121,IF(AB121=$AK$14,Z121*(Übersicht!$G$39/(Übersicht!$G$39+Übersicht!$G$71+Übersicht!$G$110)),0))</f>
        <v>0</v>
      </c>
      <c r="R121" s="273">
        <f>IF(AB121=$AK$15,AA121,IF(AB121=$AK$14,AA121*(Übersicht!$G$39/(Übersicht!$G$39+Übersicht!$G$71+Übersicht!$G$110)),0))</f>
        <v>0</v>
      </c>
      <c r="S121" s="273">
        <f>IF(AB121=$AK$16,Z121,IF(AB121=$AK$14,Z121*(Übersicht!$G$71/(Übersicht!$G$39+Übersicht!$G$71+Übersicht!$G$110)),0))</f>
        <v>0</v>
      </c>
      <c r="T121" s="273">
        <f>IF(AB121=$AK$16,AA121,IF(AB121=$AK$14,AA121*(Übersicht!$G$71/(Übersicht!$G$39+Übersicht!$G$71+Übersicht!$G$110)),0))</f>
        <v>0</v>
      </c>
      <c r="U121" s="273">
        <f>IF(AB121=$AK$17,Z121,IF(AB121=$AK$14,Z121*(Übersicht!$G$110/(Übersicht!$G$39+Übersicht!$G$71+Übersicht!$G$110)),0))</f>
        <v>0</v>
      </c>
      <c r="V121" s="273">
        <f>IF(AB121=$AK$17,AA121,IF(AB121=$AK$14,AA121*(Übersicht!$G$110/(Übersicht!$G$39+Übersicht!$G$71+Übersicht!$G$110)),0))</f>
        <v>0</v>
      </c>
      <c r="W121" s="274">
        <f t="shared" si="70"/>
        <v>0</v>
      </c>
      <c r="X121" s="273">
        <f t="shared" si="71"/>
        <v>0</v>
      </c>
      <c r="Y121" s="273">
        <f t="shared" si="74"/>
        <v>0</v>
      </c>
      <c r="Z121" s="335"/>
      <c r="AA121" s="338"/>
      <c r="AB121" s="351"/>
    </row>
    <row r="122" spans="1:28">
      <c r="A122" s="18">
        <f>IF(B122&gt;0,SUM(B$15:$B122),0)</f>
        <v>0</v>
      </c>
      <c r="B122" s="18">
        <f t="shared" si="68"/>
        <v>0</v>
      </c>
      <c r="C122" s="18">
        <f>IF(D122&gt;0,SUM(D$15:$D122),0)</f>
        <v>0</v>
      </c>
      <c r="D122" s="18">
        <f t="shared" si="69"/>
        <v>0</v>
      </c>
      <c r="E122" s="18">
        <f>IF(F122&gt;0,SUM(F$15:$F122),0)</f>
        <v>0</v>
      </c>
      <c r="F122" s="18">
        <f t="shared" si="67"/>
        <v>0</v>
      </c>
      <c r="G122" s="18">
        <f>IF(H122&gt;0,SUM($H$15:H122),0)</f>
        <v>0</v>
      </c>
      <c r="H122" s="18">
        <f t="shared" si="75"/>
        <v>0</v>
      </c>
      <c r="I122" s="18">
        <f>IF(J122&gt;0,SUM($J$15:J122),0)</f>
        <v>0</v>
      </c>
      <c r="J122" s="18">
        <f t="shared" si="65"/>
        <v>0</v>
      </c>
      <c r="K122" s="18">
        <f>IF(L122&gt;0,SUM($L$15:L122),0)</f>
        <v>0</v>
      </c>
      <c r="L122" s="18">
        <f t="shared" si="73"/>
        <v>0</v>
      </c>
      <c r="M122" s="18"/>
      <c r="N122" s="18"/>
      <c r="O122" s="332"/>
      <c r="P122" s="334"/>
      <c r="Q122" s="273">
        <f>IF(AB122=$AK$15,Z122,IF(AB122=$AK$14,Z122*(Übersicht!$G$39/(Übersicht!$G$39+Übersicht!$G$71+Übersicht!$G$110)),0))</f>
        <v>0</v>
      </c>
      <c r="R122" s="273">
        <f>IF(AB122=$AK$15,AA122,IF(AB122=$AK$14,AA122*(Übersicht!$G$39/(Übersicht!$G$39+Übersicht!$G$71+Übersicht!$G$110)),0))</f>
        <v>0</v>
      </c>
      <c r="S122" s="273">
        <f>IF(AB122=$AK$16,Z122,IF(AB122=$AK$14,Z122*(Übersicht!$G$71/(Übersicht!$G$39+Übersicht!$G$71+Übersicht!$G$110)),0))</f>
        <v>0</v>
      </c>
      <c r="T122" s="273">
        <f>IF(AB122=$AK$16,AA122,IF(AB122=$AK$14,AA122*(Übersicht!$G$71/(Übersicht!$G$39+Übersicht!$G$71+Übersicht!$G$110)),0))</f>
        <v>0</v>
      </c>
      <c r="U122" s="273">
        <f>IF(AB122=$AK$17,Z122,IF(AB122=$AK$14,Z122*(Übersicht!$G$110/(Übersicht!$G$39+Übersicht!$G$71+Übersicht!$G$110)),0))</f>
        <v>0</v>
      </c>
      <c r="V122" s="273">
        <f>IF(AB122=$AK$17,AA122,IF(AB122=$AK$14,AA122*(Übersicht!$G$110/(Übersicht!$G$39+Übersicht!$G$71+Übersicht!$G$110)),0))</f>
        <v>0</v>
      </c>
      <c r="W122" s="274">
        <f t="shared" si="70"/>
        <v>0</v>
      </c>
      <c r="X122" s="273">
        <f t="shared" si="71"/>
        <v>0</v>
      </c>
      <c r="Y122" s="273">
        <f t="shared" si="74"/>
        <v>0</v>
      </c>
      <c r="Z122" s="335"/>
      <c r="AA122" s="338"/>
      <c r="AB122" s="351"/>
    </row>
    <row r="123" spans="1:28">
      <c r="A123" s="18">
        <f>IF(B123&gt;0,SUM(B$15:$B123),0)</f>
        <v>0</v>
      </c>
      <c r="B123" s="18">
        <f t="shared" si="68"/>
        <v>0</v>
      </c>
      <c r="C123" s="18">
        <f>IF(D123&gt;0,SUM(D$15:$D123),0)</f>
        <v>0</v>
      </c>
      <c r="D123" s="18">
        <f t="shared" si="69"/>
        <v>0</v>
      </c>
      <c r="E123" s="18">
        <f>IF(F123&gt;0,SUM(F$15:$F123),0)</f>
        <v>0</v>
      </c>
      <c r="F123" s="18">
        <f t="shared" si="67"/>
        <v>0</v>
      </c>
      <c r="G123" s="18">
        <f>IF(H123&gt;0,SUM($H$15:H123),0)</f>
        <v>0</v>
      </c>
      <c r="H123" s="18">
        <f t="shared" si="75"/>
        <v>0</v>
      </c>
      <c r="I123" s="18">
        <f>IF(J123&gt;0,SUM($J$15:J123),0)</f>
        <v>0</v>
      </c>
      <c r="J123" s="18">
        <f t="shared" si="65"/>
        <v>0</v>
      </c>
      <c r="K123" s="18">
        <f>IF(L123&gt;0,SUM($L$15:L123),0)</f>
        <v>0</v>
      </c>
      <c r="L123" s="18">
        <f t="shared" si="73"/>
        <v>0</v>
      </c>
      <c r="M123" s="18"/>
      <c r="N123" s="18"/>
      <c r="O123" s="332"/>
      <c r="P123" s="340"/>
      <c r="Q123" s="273">
        <f>IF(AB123=$AK$15,Z123,IF(AB123=$AK$14,Z123*(Übersicht!$G$39/(Übersicht!$G$39+Übersicht!$G$71+Übersicht!$G$110)),0))</f>
        <v>0</v>
      </c>
      <c r="R123" s="273">
        <f>IF(AB123=$AK$15,AA123,IF(AB123=$AK$14,AA123*(Übersicht!$G$39/(Übersicht!$G$39+Übersicht!$G$71+Übersicht!$G$110)),0))</f>
        <v>0</v>
      </c>
      <c r="S123" s="273">
        <f>IF(AB123=$AK$16,Z123,IF(AB123=$AK$14,Z123*(Übersicht!$G$71/(Übersicht!$G$39+Übersicht!$G$71+Übersicht!$G$110)),0))</f>
        <v>0</v>
      </c>
      <c r="T123" s="273">
        <f>IF(AB123=$AK$16,AA123,IF(AB123=$AK$14,AA123*(Übersicht!$G$71/(Übersicht!$G$39+Übersicht!$G$71+Übersicht!$G$110)),0))</f>
        <v>0</v>
      </c>
      <c r="U123" s="273">
        <f>IF(AB123=$AK$17,Z123,IF(AB123=$AK$14,Z123*(Übersicht!$G$110/(Übersicht!$G$39+Übersicht!$G$71+Übersicht!$G$110)),0))</f>
        <v>0</v>
      </c>
      <c r="V123" s="273">
        <f>IF(AB123=$AK$17,AA123,IF(AB123=$AK$14,AA123*(Übersicht!$G$110/(Übersicht!$G$39+Übersicht!$G$71+Übersicht!$G$110)),0))</f>
        <v>0</v>
      </c>
      <c r="W123" s="274">
        <f t="shared" si="70"/>
        <v>0</v>
      </c>
      <c r="X123" s="273">
        <f t="shared" si="71"/>
        <v>0</v>
      </c>
      <c r="Y123" s="273">
        <f t="shared" si="74"/>
        <v>0</v>
      </c>
      <c r="Z123" s="335"/>
      <c r="AA123" s="338"/>
      <c r="AB123" s="351"/>
    </row>
    <row r="124" spans="1:28">
      <c r="A124" s="18">
        <f>IF(B124&gt;0,SUM(B$15:$B124),0)</f>
        <v>0</v>
      </c>
      <c r="B124" s="18">
        <f t="shared" si="68"/>
        <v>0</v>
      </c>
      <c r="C124" s="18">
        <f>IF(D124&gt;0,SUM(D$15:$D124),0)</f>
        <v>0</v>
      </c>
      <c r="D124" s="18">
        <f t="shared" si="69"/>
        <v>0</v>
      </c>
      <c r="E124" s="18">
        <f>IF(F124&gt;0,SUM(F$15:$F124),0)</f>
        <v>0</v>
      </c>
      <c r="F124" s="18">
        <f t="shared" si="67"/>
        <v>0</v>
      </c>
      <c r="G124" s="18">
        <f>IF(H124&gt;0,SUM($H$15:H124),0)</f>
        <v>0</v>
      </c>
      <c r="H124" s="18">
        <f t="shared" si="75"/>
        <v>0</v>
      </c>
      <c r="I124" s="18">
        <f>IF(J124&gt;0,SUM($J$15:J124),0)</f>
        <v>0</v>
      </c>
      <c r="J124" s="18">
        <f t="shared" si="65"/>
        <v>0</v>
      </c>
      <c r="K124" s="18">
        <f>IF(L124&gt;0,SUM($L$15:L124),0)</f>
        <v>0</v>
      </c>
      <c r="L124" s="18">
        <f t="shared" si="73"/>
        <v>0</v>
      </c>
      <c r="M124" s="18"/>
      <c r="N124" s="18"/>
      <c r="O124" s="332"/>
      <c r="P124" s="334"/>
      <c r="Q124" s="273">
        <f>IF(AB124=$AK$15,Z124,IF(AB124=$AK$14,Z124*(Übersicht!$G$39/(Übersicht!$G$39+Übersicht!$G$71+Übersicht!$G$110)),0))</f>
        <v>0</v>
      </c>
      <c r="R124" s="273">
        <f>IF(AB124=$AK$15,AA124,IF(AB124=$AK$14,AA124*(Übersicht!$G$39/(Übersicht!$G$39+Übersicht!$G$71+Übersicht!$G$110)),0))</f>
        <v>0</v>
      </c>
      <c r="S124" s="273">
        <f>IF(AB124=$AK$16,Z124,IF(AB124=$AK$14,Z124*(Übersicht!$G$71/(Übersicht!$G$39+Übersicht!$G$71+Übersicht!$G$110)),0))</f>
        <v>0</v>
      </c>
      <c r="T124" s="273">
        <f>IF(AB124=$AK$16,AA124,IF(AB124=$AK$14,AA124*(Übersicht!$G$71/(Übersicht!$G$39+Übersicht!$G$71+Übersicht!$G$110)),0))</f>
        <v>0</v>
      </c>
      <c r="U124" s="273">
        <f>IF(AB124=$AK$17,Z124,IF(AB124=$AK$14,Z124*(Übersicht!$G$110/(Übersicht!$G$39+Übersicht!$G$71+Übersicht!$G$110)),0))</f>
        <v>0</v>
      </c>
      <c r="V124" s="273">
        <f>IF(AB124=$AK$17,AA124,IF(AB124=$AK$14,AA124*(Übersicht!$G$110/(Übersicht!$G$39+Übersicht!$G$71+Übersicht!$G$110)),0))</f>
        <v>0</v>
      </c>
      <c r="W124" s="274">
        <f t="shared" si="70"/>
        <v>0</v>
      </c>
      <c r="X124" s="273">
        <f t="shared" si="71"/>
        <v>0</v>
      </c>
      <c r="Y124" s="273">
        <f t="shared" si="74"/>
        <v>0</v>
      </c>
      <c r="Z124" s="335"/>
      <c r="AA124" s="338"/>
      <c r="AB124" s="351"/>
    </row>
    <row r="125" spans="1:28">
      <c r="A125" s="18">
        <f>IF(B125&gt;0,SUM(B$15:$B125),0)</f>
        <v>0</v>
      </c>
      <c r="B125" s="18">
        <f t="shared" si="68"/>
        <v>0</v>
      </c>
      <c r="C125" s="18">
        <f>IF(D125&gt;0,SUM(D$15:$D125),0)</f>
        <v>0</v>
      </c>
      <c r="D125" s="18">
        <f t="shared" si="69"/>
        <v>0</v>
      </c>
      <c r="E125" s="18">
        <f>IF(F125&gt;0,SUM(F$15:$F125),0)</f>
        <v>0</v>
      </c>
      <c r="F125" s="18">
        <f t="shared" si="67"/>
        <v>0</v>
      </c>
      <c r="G125" s="18">
        <f>IF(H125&gt;0,SUM($H$15:H125),0)</f>
        <v>0</v>
      </c>
      <c r="H125" s="18">
        <f t="shared" si="75"/>
        <v>0</v>
      </c>
      <c r="I125" s="18">
        <f>IF(J125&gt;0,SUM($J$15:J125),0)</f>
        <v>0</v>
      </c>
      <c r="J125" s="18">
        <f t="shared" si="65"/>
        <v>0</v>
      </c>
      <c r="K125" s="18">
        <f>IF(L125&gt;0,SUM($L$15:L125),0)</f>
        <v>0</v>
      </c>
      <c r="L125" s="18">
        <f t="shared" si="73"/>
        <v>0</v>
      </c>
      <c r="M125" s="18"/>
      <c r="N125" s="18"/>
      <c r="O125" s="332"/>
      <c r="P125" s="334"/>
      <c r="Q125" s="273">
        <f>IF(AB125=$AK$15,Z125,IF(AB125=$AK$14,Z125*(Übersicht!$G$39/(Übersicht!$G$39+Übersicht!$G$71+Übersicht!$G$110)),0))</f>
        <v>0</v>
      </c>
      <c r="R125" s="273">
        <f>IF(AB125=$AK$15,AA125,IF(AB125=$AK$14,AA125*(Übersicht!$G$39/(Übersicht!$G$39+Übersicht!$G$71+Übersicht!$G$110)),0))</f>
        <v>0</v>
      </c>
      <c r="S125" s="273">
        <f>IF(AB125=$AK$16,Z125,IF(AB125=$AK$14,Z125*(Übersicht!$G$71/(Übersicht!$G$39+Übersicht!$G$71+Übersicht!$G$110)),0))</f>
        <v>0</v>
      </c>
      <c r="T125" s="273">
        <f>IF(AB125=$AK$16,AA125,IF(AB125=$AK$14,AA125*(Übersicht!$G$71/(Übersicht!$G$39+Übersicht!$G$71+Übersicht!$G$110)),0))</f>
        <v>0</v>
      </c>
      <c r="U125" s="273">
        <f>IF(AB125=$AK$17,Z125,IF(AB125=$AK$14,Z125*(Übersicht!$G$110/(Übersicht!$G$39+Übersicht!$G$71+Übersicht!$G$110)),0))</f>
        <v>0</v>
      </c>
      <c r="V125" s="273">
        <f>IF(AB125=$AK$17,AA125,IF(AB125=$AK$14,AA125*(Übersicht!$G$110/(Übersicht!$G$39+Übersicht!$G$71+Übersicht!$G$110)),0))</f>
        <v>0</v>
      </c>
      <c r="W125" s="274">
        <f t="shared" si="70"/>
        <v>0</v>
      </c>
      <c r="X125" s="273">
        <f t="shared" si="71"/>
        <v>0</v>
      </c>
      <c r="Y125" s="273">
        <f t="shared" si="74"/>
        <v>0</v>
      </c>
      <c r="Z125" s="335"/>
      <c r="AA125" s="338"/>
      <c r="AB125" s="351"/>
    </row>
    <row r="126" spans="1:28">
      <c r="A126" s="18">
        <f>IF(B126&gt;0,SUM(B$15:$B126),0)</f>
        <v>0</v>
      </c>
      <c r="B126" s="18">
        <f t="shared" si="68"/>
        <v>0</v>
      </c>
      <c r="C126" s="18">
        <f>IF(D126&gt;0,SUM(D$15:$D126),0)</f>
        <v>0</v>
      </c>
      <c r="D126" s="18">
        <f t="shared" si="69"/>
        <v>0</v>
      </c>
      <c r="E126" s="18">
        <f>IF(F126&gt;0,SUM(F$15:$F126),0)</f>
        <v>0</v>
      </c>
      <c r="F126" s="18">
        <f t="shared" si="67"/>
        <v>0</v>
      </c>
      <c r="G126" s="18">
        <f>IF(H126&gt;0,SUM($H$15:H126),0)</f>
        <v>0</v>
      </c>
      <c r="H126" s="18">
        <f t="shared" si="75"/>
        <v>0</v>
      </c>
      <c r="I126" s="18">
        <f>IF(J126&gt;0,SUM($J$15:J126),0)</f>
        <v>0</v>
      </c>
      <c r="J126" s="18">
        <f t="shared" si="65"/>
        <v>0</v>
      </c>
      <c r="K126" s="18">
        <f>IF(L126&gt;0,SUM($L$15:L126),0)</f>
        <v>0</v>
      </c>
      <c r="L126" s="18">
        <f t="shared" si="73"/>
        <v>0</v>
      </c>
      <c r="M126" s="18"/>
      <c r="N126" s="18"/>
      <c r="O126" s="332"/>
      <c r="P126" s="334"/>
      <c r="Q126" s="273">
        <f>IF(AB126=$AK$15,Z126,IF(AB126=$AK$14,Z126*(Übersicht!$G$39/(Übersicht!$G$39+Übersicht!$G$71+Übersicht!$G$110)),0))</f>
        <v>0</v>
      </c>
      <c r="R126" s="273">
        <f>IF(AB126=$AK$15,AA126,IF(AB126=$AK$14,AA126*(Übersicht!$G$39/(Übersicht!$G$39+Übersicht!$G$71+Übersicht!$G$110)),0))</f>
        <v>0</v>
      </c>
      <c r="S126" s="273">
        <f>IF(AB126=$AK$16,Z126,IF(AB126=$AK$14,Z126*(Übersicht!$G$71/(Übersicht!$G$39+Übersicht!$G$71+Übersicht!$G$110)),0))</f>
        <v>0</v>
      </c>
      <c r="T126" s="273">
        <f>IF(AB126=$AK$16,AA126,IF(AB126=$AK$14,AA126*(Übersicht!$G$71/(Übersicht!$G$39+Übersicht!$G$71+Übersicht!$G$110)),0))</f>
        <v>0</v>
      </c>
      <c r="U126" s="273">
        <f>IF(AB126=$AK$17,Z126,IF(AB126=$AK$14,Z126*(Übersicht!$G$110/(Übersicht!$G$39+Übersicht!$G$71+Übersicht!$G$110)),0))</f>
        <v>0</v>
      </c>
      <c r="V126" s="273">
        <f>IF(AB126=$AK$17,AA126,IF(AB126=$AK$14,AA126*(Übersicht!$G$110/(Übersicht!$G$39+Übersicht!$G$71+Übersicht!$G$110)),0))</f>
        <v>0</v>
      </c>
      <c r="W126" s="274">
        <f t="shared" si="70"/>
        <v>0</v>
      </c>
      <c r="X126" s="273">
        <f t="shared" si="71"/>
        <v>0</v>
      </c>
      <c r="Y126" s="273">
        <f t="shared" si="74"/>
        <v>0</v>
      </c>
      <c r="Z126" s="335"/>
      <c r="AA126" s="338"/>
      <c r="AB126" s="351"/>
    </row>
    <row r="127" spans="1:28">
      <c r="A127" s="18">
        <f>IF(B127&gt;0,SUM(B$15:$B127),0)</f>
        <v>0</v>
      </c>
      <c r="B127" s="18">
        <f t="shared" si="68"/>
        <v>0</v>
      </c>
      <c r="C127" s="18">
        <f>IF(D127&gt;0,SUM(D$15:$D127),0)</f>
        <v>0</v>
      </c>
      <c r="D127" s="18">
        <f t="shared" si="69"/>
        <v>0</v>
      </c>
      <c r="E127" s="18">
        <f>IF(F127&gt;0,SUM(F$15:$F127),0)</f>
        <v>0</v>
      </c>
      <c r="F127" s="18">
        <f t="shared" si="67"/>
        <v>0</v>
      </c>
      <c r="G127" s="18">
        <f>IF(H127&gt;0,SUM($H$15:H127),0)</f>
        <v>0</v>
      </c>
      <c r="H127" s="18">
        <f t="shared" si="75"/>
        <v>0</v>
      </c>
      <c r="I127" s="18">
        <f>IF(J127&gt;0,SUM($J$15:J127),0)</f>
        <v>0</v>
      </c>
      <c r="J127" s="18">
        <f t="shared" si="65"/>
        <v>0</v>
      </c>
      <c r="K127" s="18">
        <f>IF(L127&gt;0,SUM($L$15:L127),0)</f>
        <v>0</v>
      </c>
      <c r="L127" s="18">
        <f t="shared" si="73"/>
        <v>0</v>
      </c>
      <c r="M127" s="18"/>
      <c r="N127" s="18"/>
      <c r="O127" s="332"/>
      <c r="P127" s="334"/>
      <c r="Q127" s="273">
        <f>IF(AB127=$AK$15,Z127,IF(AB127=$AK$14,Z127*(Übersicht!$G$39/(Übersicht!$G$39+Übersicht!$G$71+Übersicht!$G$110)),0))</f>
        <v>0</v>
      </c>
      <c r="R127" s="273">
        <f>IF(AB127=$AK$15,AA127,IF(AB127=$AK$14,AA127*(Übersicht!$G$39/(Übersicht!$G$39+Übersicht!$G$71+Übersicht!$G$110)),0))</f>
        <v>0</v>
      </c>
      <c r="S127" s="273">
        <f>IF(AB127=$AK$16,Z127,IF(AB127=$AK$14,Z127*(Übersicht!$G$71/(Übersicht!$G$39+Übersicht!$G$71+Übersicht!$G$110)),0))</f>
        <v>0</v>
      </c>
      <c r="T127" s="273">
        <f>IF(AB127=$AK$16,AA127,IF(AB127=$AK$14,AA127*(Übersicht!$G$71/(Übersicht!$G$39+Übersicht!$G$71+Übersicht!$G$110)),0))</f>
        <v>0</v>
      </c>
      <c r="U127" s="273">
        <f>IF(AB127=$AK$17,Z127,IF(AB127=$AK$14,Z127*(Übersicht!$G$110/(Übersicht!$G$39+Übersicht!$G$71+Übersicht!$G$110)),0))</f>
        <v>0</v>
      </c>
      <c r="V127" s="273">
        <f>IF(AB127=$AK$17,AA127,IF(AB127=$AK$14,AA127*(Übersicht!$G$110/(Übersicht!$G$39+Übersicht!$G$71+Übersicht!$G$110)),0))</f>
        <v>0</v>
      </c>
      <c r="W127" s="274">
        <f t="shared" si="70"/>
        <v>0</v>
      </c>
      <c r="X127" s="273">
        <f t="shared" si="71"/>
        <v>0</v>
      </c>
      <c r="Y127" s="273">
        <f t="shared" si="74"/>
        <v>0</v>
      </c>
      <c r="Z127" s="335"/>
      <c r="AA127" s="338"/>
      <c r="AB127" s="351"/>
    </row>
    <row r="128" spans="1:28">
      <c r="A128" s="18">
        <f>IF(B128&gt;0,SUM(B$15:$B128),0)</f>
        <v>0</v>
      </c>
      <c r="B128" s="18">
        <f t="shared" si="68"/>
        <v>0</v>
      </c>
      <c r="C128" s="18">
        <f>IF(D128&gt;0,SUM(D$15:$D128),0)</f>
        <v>0</v>
      </c>
      <c r="D128" s="18">
        <f t="shared" si="69"/>
        <v>0</v>
      </c>
      <c r="E128" s="18">
        <f>IF(F128&gt;0,SUM(F$15:$F128),0)</f>
        <v>0</v>
      </c>
      <c r="F128" s="18">
        <f t="shared" si="67"/>
        <v>0</v>
      </c>
      <c r="G128" s="18">
        <f>IF(H128&gt;0,SUM($H$15:H128),0)</f>
        <v>0</v>
      </c>
      <c r="H128" s="18">
        <f>IF(X128&lt;&gt;0,1,0)</f>
        <v>0</v>
      </c>
      <c r="I128" s="18">
        <f>IF(J128&gt;0,SUM($J$15:J128),0)</f>
        <v>0</v>
      </c>
      <c r="J128" s="18">
        <f t="shared" si="65"/>
        <v>0</v>
      </c>
      <c r="K128" s="18">
        <f>IF(L128&gt;0,SUM($L$15:L128),0)</f>
        <v>0</v>
      </c>
      <c r="L128" s="18">
        <f t="shared" si="73"/>
        <v>0</v>
      </c>
      <c r="M128" s="18"/>
      <c r="N128" s="18"/>
      <c r="O128" s="332"/>
      <c r="P128" s="334"/>
      <c r="Q128" s="273">
        <f>IF(AB128=$AK$15,Z128,IF(AB128=$AK$14,Z128*(Übersicht!$G$39/(Übersicht!$G$39+Übersicht!$G$71+Übersicht!$G$110)),0))</f>
        <v>0</v>
      </c>
      <c r="R128" s="273">
        <f>IF(AB128=$AK$15,AA128,IF(AB128=$AK$14,AA128*(Übersicht!$G$39/(Übersicht!$G$39+Übersicht!$G$71+Übersicht!$G$110)),0))</f>
        <v>0</v>
      </c>
      <c r="S128" s="273">
        <f>IF(AB128=$AK$16,Z128,IF(AB128=$AK$14,Z128*(Übersicht!$G$71/(Übersicht!$G$39+Übersicht!$G$71+Übersicht!$G$110)),0))</f>
        <v>0</v>
      </c>
      <c r="T128" s="273">
        <f>IF(AB128=$AK$16,AA128,IF(AB128=$AK$14,AA128*(Übersicht!$G$71/(Übersicht!$G$39+Übersicht!$G$71+Übersicht!$G$110)),0))</f>
        <v>0</v>
      </c>
      <c r="U128" s="273">
        <f>IF(AB128=$AK$17,Z128,IF(AB128=$AK$14,Z128*(Übersicht!$G$110/(Übersicht!$G$39+Übersicht!$G$71+Übersicht!$G$110)),0))</f>
        <v>0</v>
      </c>
      <c r="V128" s="273">
        <f>IF(AB128=$AK$17,AA128,IF(AB128=$AK$14,AA128*(Übersicht!$G$110/(Übersicht!$G$39+Übersicht!$G$71+Übersicht!$G$110)),0))</f>
        <v>0</v>
      </c>
      <c r="W128" s="274">
        <f t="shared" si="70"/>
        <v>0</v>
      </c>
      <c r="X128" s="273">
        <f t="shared" si="71"/>
        <v>0</v>
      </c>
      <c r="Y128" s="273">
        <f t="shared" si="74"/>
        <v>0</v>
      </c>
      <c r="Z128" s="335"/>
      <c r="AA128" s="338"/>
      <c r="AB128" s="351"/>
    </row>
    <row r="129" spans="1:28">
      <c r="A129" s="18">
        <f>IF(B129&gt;0,SUM(B$15:$B129),0)</f>
        <v>0</v>
      </c>
      <c r="B129" s="18">
        <f t="shared" si="68"/>
        <v>0</v>
      </c>
      <c r="C129" s="18">
        <f>IF(D129&gt;0,SUM(D$15:$D129),0)</f>
        <v>0</v>
      </c>
      <c r="D129" s="18">
        <f t="shared" si="69"/>
        <v>0</v>
      </c>
      <c r="E129" s="18">
        <f>IF(F129&gt;0,SUM(F$15:$F129),0)</f>
        <v>0</v>
      </c>
      <c r="F129" s="18">
        <f t="shared" si="67"/>
        <v>0</v>
      </c>
      <c r="G129" s="18">
        <f>IF(H129&gt;0,SUM($H$15:H129),0)</f>
        <v>0</v>
      </c>
      <c r="H129" s="18">
        <f t="shared" ref="H129:H169" si="76">IF(X129&lt;&gt;0,1,0)</f>
        <v>0</v>
      </c>
      <c r="I129" s="18">
        <f>IF(J129&gt;0,SUM($J$15:J129),0)</f>
        <v>0</v>
      </c>
      <c r="J129" s="18">
        <f t="shared" si="65"/>
        <v>0</v>
      </c>
      <c r="K129" s="18">
        <f>IF(L129&gt;0,SUM($L$15:L129),0)</f>
        <v>0</v>
      </c>
      <c r="L129" s="18">
        <f t="shared" si="73"/>
        <v>0</v>
      </c>
      <c r="M129" s="18"/>
      <c r="N129" s="18"/>
      <c r="O129" s="332"/>
      <c r="P129" s="334"/>
      <c r="Q129" s="273">
        <f>IF(AB129=$AK$15,Z129,IF(AB129=$AK$14,Z129*(Übersicht!$G$39/(Übersicht!$G$39+Übersicht!$G$71+Übersicht!$G$110)),0))</f>
        <v>0</v>
      </c>
      <c r="R129" s="273">
        <f>IF(AB129=$AK$15,AA129,IF(AB129=$AK$14,AA129*(Übersicht!$G$39/(Übersicht!$G$39+Übersicht!$G$71+Übersicht!$G$110)),0))</f>
        <v>0</v>
      </c>
      <c r="S129" s="273">
        <f>IF(AB129=$AK$16,Z129,IF(AB129=$AK$14,Z129*(Übersicht!$G$71/(Übersicht!$G$39+Übersicht!$G$71+Übersicht!$G$110)),0))</f>
        <v>0</v>
      </c>
      <c r="T129" s="273">
        <f>IF(AB129=$AK$16,AA129,IF(AB129=$AK$14,AA129*(Übersicht!$G$71/(Übersicht!$G$39+Übersicht!$G$71+Übersicht!$G$110)),0))</f>
        <v>0</v>
      </c>
      <c r="U129" s="273">
        <f>IF(AB129=$AK$17,Z129,IF(AB129=$AK$14,Z129*(Übersicht!$G$110/(Übersicht!$G$39+Übersicht!$G$71+Übersicht!$G$110)),0))</f>
        <v>0</v>
      </c>
      <c r="V129" s="273">
        <f>IF(AB129=$AK$17,AA129,IF(AB129=$AK$14,AA129*(Übersicht!$G$110/(Übersicht!$G$39+Übersicht!$G$71+Übersicht!$G$110)),0))</f>
        <v>0</v>
      </c>
      <c r="W129" s="274">
        <f t="shared" si="70"/>
        <v>0</v>
      </c>
      <c r="X129" s="273">
        <f t="shared" si="71"/>
        <v>0</v>
      </c>
      <c r="Y129" s="273">
        <f t="shared" si="74"/>
        <v>0</v>
      </c>
      <c r="Z129" s="335"/>
      <c r="AA129" s="338"/>
      <c r="AB129" s="351"/>
    </row>
    <row r="130" spans="1:28">
      <c r="A130" s="18">
        <f>IF(B130&gt;0,SUM(B$15:$B130),0)</f>
        <v>0</v>
      </c>
      <c r="B130" s="18">
        <f t="shared" si="68"/>
        <v>0</v>
      </c>
      <c r="C130" s="18">
        <f>IF(D130&gt;0,SUM(D$15:$D130),0)</f>
        <v>0</v>
      </c>
      <c r="D130" s="18">
        <f t="shared" si="69"/>
        <v>0</v>
      </c>
      <c r="E130" s="18">
        <f>IF(F130&gt;0,SUM(F$15:$F130),0)</f>
        <v>0</v>
      </c>
      <c r="F130" s="18">
        <f t="shared" si="67"/>
        <v>0</v>
      </c>
      <c r="G130" s="18">
        <f>IF(H130&gt;0,SUM($H$15:H130),0)</f>
        <v>0</v>
      </c>
      <c r="H130" s="18">
        <f t="shared" si="76"/>
        <v>0</v>
      </c>
      <c r="I130" s="18">
        <f>IF(J130&gt;0,SUM($J$15:J130),0)</f>
        <v>0</v>
      </c>
      <c r="J130" s="18">
        <f t="shared" si="65"/>
        <v>0</v>
      </c>
      <c r="K130" s="18">
        <f>IF(L130&gt;0,SUM($L$15:L130),0)</f>
        <v>0</v>
      </c>
      <c r="L130" s="18">
        <f t="shared" si="73"/>
        <v>0</v>
      </c>
      <c r="M130" s="18"/>
      <c r="N130" s="18"/>
      <c r="O130" s="332"/>
      <c r="P130" s="334"/>
      <c r="Q130" s="273">
        <f>IF(AB130=$AK$15,Z130,IF(AB130=$AK$14,Z130*(Übersicht!$G$39/(Übersicht!$G$39+Übersicht!$G$71+Übersicht!$G$110)),0))</f>
        <v>0</v>
      </c>
      <c r="R130" s="273">
        <f>IF(AB130=$AK$15,AA130,IF(AB130=$AK$14,AA130*(Übersicht!$G$39/(Übersicht!$G$39+Übersicht!$G$71+Übersicht!$G$110)),0))</f>
        <v>0</v>
      </c>
      <c r="S130" s="273">
        <f>IF(AB130=$AK$16,Z130,IF(AB130=$AK$14,Z130*(Übersicht!$G$71/(Übersicht!$G$39+Übersicht!$G$71+Übersicht!$G$110)),0))</f>
        <v>0</v>
      </c>
      <c r="T130" s="273">
        <f>IF(AB130=$AK$16,AA130,IF(AB130=$AK$14,AA130*(Übersicht!$G$71/(Übersicht!$G$39+Übersicht!$G$71+Übersicht!$G$110)),0))</f>
        <v>0</v>
      </c>
      <c r="U130" s="273">
        <f>IF(AB130=$AK$17,Z130,IF(AB130=$AK$14,Z130*(Übersicht!$G$110/(Übersicht!$G$39+Übersicht!$G$71+Übersicht!$G$110)),0))</f>
        <v>0</v>
      </c>
      <c r="V130" s="273">
        <f>IF(AB130=$AK$17,AA130,IF(AB130=$AK$14,AA130*(Übersicht!$G$110/(Übersicht!$G$39+Übersicht!$G$71+Übersicht!$G$110)),0))</f>
        <v>0</v>
      </c>
      <c r="W130" s="274">
        <f t="shared" si="70"/>
        <v>0</v>
      </c>
      <c r="X130" s="273">
        <f t="shared" si="71"/>
        <v>0</v>
      </c>
      <c r="Y130" s="273">
        <f t="shared" si="74"/>
        <v>0</v>
      </c>
      <c r="Z130" s="335"/>
      <c r="AA130" s="338"/>
      <c r="AB130" s="351"/>
    </row>
    <row r="131" spans="1:28">
      <c r="A131" s="18">
        <f>IF(B131&gt;0,SUM(B$15:$B131),0)</f>
        <v>0</v>
      </c>
      <c r="B131" s="18">
        <f t="shared" si="68"/>
        <v>0</v>
      </c>
      <c r="C131" s="18">
        <f>IF(D131&gt;0,SUM(D$15:$D131),0)</f>
        <v>0</v>
      </c>
      <c r="D131" s="18">
        <f t="shared" si="69"/>
        <v>0</v>
      </c>
      <c r="E131" s="18">
        <f>IF(F131&gt;0,SUM(F$15:$F131),0)</f>
        <v>0</v>
      </c>
      <c r="F131" s="18">
        <f t="shared" si="67"/>
        <v>0</v>
      </c>
      <c r="G131" s="18">
        <f>IF(H131&gt;0,SUM($H$15:H131),0)</f>
        <v>0</v>
      </c>
      <c r="H131" s="18">
        <f t="shared" si="76"/>
        <v>0</v>
      </c>
      <c r="I131" s="18">
        <f>IF(J131&gt;0,SUM($J$15:J131),0)</f>
        <v>0</v>
      </c>
      <c r="J131" s="18">
        <f t="shared" si="65"/>
        <v>0</v>
      </c>
      <c r="K131" s="18">
        <f>IF(L131&gt;0,SUM($L$15:L131),0)</f>
        <v>0</v>
      </c>
      <c r="L131" s="18">
        <f t="shared" si="73"/>
        <v>0</v>
      </c>
      <c r="M131" s="18"/>
      <c r="N131" s="18"/>
      <c r="O131" s="332"/>
      <c r="P131" s="334"/>
      <c r="Q131" s="273">
        <f>IF(AB131=$AK$15,Z131,IF(AB131=$AK$14,Z131*(Übersicht!$G$39/(Übersicht!$G$39+Übersicht!$G$71+Übersicht!$G$110)),0))</f>
        <v>0</v>
      </c>
      <c r="R131" s="273">
        <f>IF(AB131=$AK$15,AA131,IF(AB131=$AK$14,AA131*(Übersicht!$G$39/(Übersicht!$G$39+Übersicht!$G$71+Übersicht!$G$110)),0))</f>
        <v>0</v>
      </c>
      <c r="S131" s="273">
        <f>IF(AB131=$AK$16,Z131,IF(AB131=$AK$14,Z131*(Übersicht!$G$71/(Übersicht!$G$39+Übersicht!$G$71+Übersicht!$G$110)),0))</f>
        <v>0</v>
      </c>
      <c r="T131" s="273">
        <f>IF(AB131=$AK$16,AA131,IF(AB131=$AK$14,AA131*(Übersicht!$G$71/(Übersicht!$G$39+Übersicht!$G$71+Übersicht!$G$110)),0))</f>
        <v>0</v>
      </c>
      <c r="U131" s="273">
        <f>IF(AB131=$AK$17,Z131,IF(AB131=$AK$14,Z131*(Übersicht!$G$110/(Übersicht!$G$39+Übersicht!$G$71+Übersicht!$G$110)),0))</f>
        <v>0</v>
      </c>
      <c r="V131" s="273">
        <f>IF(AB131=$AK$17,AA131,IF(AB131=$AK$14,AA131*(Übersicht!$G$110/(Übersicht!$G$39+Übersicht!$G$71+Übersicht!$G$110)),0))</f>
        <v>0</v>
      </c>
      <c r="W131" s="274">
        <f t="shared" si="70"/>
        <v>0</v>
      </c>
      <c r="X131" s="273">
        <f t="shared" si="71"/>
        <v>0</v>
      </c>
      <c r="Y131" s="273">
        <f t="shared" si="74"/>
        <v>0</v>
      </c>
      <c r="Z131" s="335"/>
      <c r="AA131" s="338"/>
      <c r="AB131" s="351"/>
    </row>
    <row r="132" spans="1:28">
      <c r="A132" s="18">
        <f>IF(B132&gt;0,SUM(B$15:$B132),0)</f>
        <v>0</v>
      </c>
      <c r="B132" s="18">
        <f t="shared" si="68"/>
        <v>0</v>
      </c>
      <c r="C132" s="18">
        <f>IF(D132&gt;0,SUM(D$15:$D132),0)</f>
        <v>0</v>
      </c>
      <c r="D132" s="18">
        <f t="shared" si="69"/>
        <v>0</v>
      </c>
      <c r="E132" s="18">
        <f>IF(F132&gt;0,SUM(F$15:$F132),0)</f>
        <v>0</v>
      </c>
      <c r="F132" s="18">
        <f t="shared" si="67"/>
        <v>0</v>
      </c>
      <c r="G132" s="18">
        <f>IF(H132&gt;0,SUM($H$15:H132),0)</f>
        <v>0</v>
      </c>
      <c r="H132" s="18">
        <f t="shared" si="76"/>
        <v>0</v>
      </c>
      <c r="I132" s="18">
        <f>IF(J132&gt;0,SUM($J$15:J132),0)</f>
        <v>0</v>
      </c>
      <c r="J132" s="18">
        <f t="shared" si="65"/>
        <v>0</v>
      </c>
      <c r="K132" s="18">
        <f>IF(L132&gt;0,SUM($L$15:L132),0)</f>
        <v>0</v>
      </c>
      <c r="L132" s="18">
        <f t="shared" si="73"/>
        <v>0</v>
      </c>
      <c r="M132" s="18"/>
      <c r="N132" s="18"/>
      <c r="O132" s="332"/>
      <c r="P132" s="334"/>
      <c r="Q132" s="273">
        <f>IF(AB132=$AK$15,Z132,IF(AB132=$AK$14,Z132*(Übersicht!$G$39/(Übersicht!$G$39+Übersicht!$G$71+Übersicht!$G$110)),0))</f>
        <v>0</v>
      </c>
      <c r="R132" s="273">
        <f>IF(AB132=$AK$15,AA132,IF(AB132=$AK$14,AA132*(Übersicht!$G$39/(Übersicht!$G$39+Übersicht!$G$71+Übersicht!$G$110)),0))</f>
        <v>0</v>
      </c>
      <c r="S132" s="273">
        <f>IF(AB132=$AK$16,Z132,IF(AB132=$AK$14,Z132*(Übersicht!$G$71/(Übersicht!$G$39+Übersicht!$G$71+Übersicht!$G$110)),0))</f>
        <v>0</v>
      </c>
      <c r="T132" s="273">
        <f>IF(AB132=$AK$16,AA132,IF(AB132=$AK$14,AA132*(Übersicht!$G$71/(Übersicht!$G$39+Übersicht!$G$71+Übersicht!$G$110)),0))</f>
        <v>0</v>
      </c>
      <c r="U132" s="273">
        <f>IF(AB132=$AK$17,Z132,IF(AB132=$AK$14,Z132*(Übersicht!$G$110/(Übersicht!$G$39+Übersicht!$G$71+Übersicht!$G$110)),0))</f>
        <v>0</v>
      </c>
      <c r="V132" s="273">
        <f>IF(AB132=$AK$17,AA132,IF(AB132=$AK$14,AA132*(Übersicht!$G$110/(Übersicht!$G$39+Übersicht!$G$71+Übersicht!$G$110)),0))</f>
        <v>0</v>
      </c>
      <c r="W132" s="274">
        <f t="shared" si="70"/>
        <v>0</v>
      </c>
      <c r="X132" s="273">
        <f t="shared" si="71"/>
        <v>0</v>
      </c>
      <c r="Y132" s="273">
        <f t="shared" si="74"/>
        <v>0</v>
      </c>
      <c r="Z132" s="335"/>
      <c r="AA132" s="338"/>
      <c r="AB132" s="351"/>
    </row>
    <row r="133" spans="1:28">
      <c r="A133" s="18">
        <f>IF(B133&gt;0,SUM(B$15:$B133),0)</f>
        <v>0</v>
      </c>
      <c r="B133" s="18">
        <f t="shared" ref="B133:B150" si="77">IF(Q133&lt;&gt;0,1,IF(R133&lt;&gt;0,1,0))</f>
        <v>0</v>
      </c>
      <c r="C133" s="18">
        <f>IF(D133&gt;0,SUM(D$15:$D133),0)</f>
        <v>0</v>
      </c>
      <c r="D133" s="18">
        <f t="shared" ref="D133:D150" si="78">IF(S133&lt;&gt;0,1,IF(T133&lt;&gt;0,1,0))</f>
        <v>0</v>
      </c>
      <c r="E133" s="18">
        <f>IF(F133&gt;0,SUM(F$15:$F133),0)</f>
        <v>0</v>
      </c>
      <c r="F133" s="18">
        <f t="shared" ref="F133:F150" si="79">IF(U133&lt;&gt;0,1,IF(V133&lt;&gt;0,1,0))</f>
        <v>0</v>
      </c>
      <c r="G133" s="18">
        <f>IF(H133&gt;0,SUM($H$15:H133),0)</f>
        <v>0</v>
      </c>
      <c r="H133" s="18">
        <f t="shared" ref="H133:H150" si="80">IF(X133&lt;&gt;0,1,0)</f>
        <v>0</v>
      </c>
      <c r="I133" s="18">
        <f>IF(J133&gt;0,SUM($J$15:J133),0)</f>
        <v>0</v>
      </c>
      <c r="J133" s="18">
        <f t="shared" ref="J133:J150" si="81">IF(Y133&lt;&gt;0,1,0)</f>
        <v>0</v>
      </c>
      <c r="K133" s="18">
        <f>IF(L133&gt;0,SUM($L$15:L133),0)</f>
        <v>0</v>
      </c>
      <c r="L133" s="18">
        <f t="shared" ref="L133:L150" si="82">IF(W133&lt;&gt;0,1,0)</f>
        <v>0</v>
      </c>
      <c r="M133" s="18"/>
      <c r="N133" s="18"/>
      <c r="O133" s="332"/>
      <c r="P133" s="334"/>
      <c r="Q133" s="273">
        <f>IF(AB133=$AK$15,Z133,IF(AB133=$AK$14,Z133*(Übersicht!$G$39/(Übersicht!$G$39+Übersicht!$G$71+Übersicht!$G$110)),0))</f>
        <v>0</v>
      </c>
      <c r="R133" s="273">
        <f>IF(AB133=$AK$15,AA133,IF(AB133=$AK$14,AA133*(Übersicht!$G$39/(Übersicht!$G$39+Übersicht!$G$71+Übersicht!$G$110)),0))</f>
        <v>0</v>
      </c>
      <c r="S133" s="273">
        <f>IF(AB133=$AK$16,Z133,IF(AB133=$AK$14,Z133*(Übersicht!$G$71/(Übersicht!$G$39+Übersicht!$G$71+Übersicht!$G$110)),0))</f>
        <v>0</v>
      </c>
      <c r="T133" s="273">
        <f>IF(AB133=$AK$16,AA133,IF(AB133=$AK$14,AA133*(Übersicht!$G$71/(Übersicht!$G$39+Übersicht!$G$71+Übersicht!$G$110)),0))</f>
        <v>0</v>
      </c>
      <c r="U133" s="273">
        <f>IF(AB133=$AK$17,Z133,IF(AB133=$AK$14,Z133*(Übersicht!$G$110/(Übersicht!$G$39+Übersicht!$G$71+Übersicht!$G$110)),0))</f>
        <v>0</v>
      </c>
      <c r="V133" s="273">
        <f>IF(AB133=$AK$17,AA133,IF(AB133=$AK$14,AA133*(Übersicht!$G$110/(Übersicht!$G$39+Übersicht!$G$71+Übersicht!$G$110)),0))</f>
        <v>0</v>
      </c>
      <c r="W133" s="274">
        <f t="shared" ref="W133:W150" si="83">IF(AB133=$AK$18,Z133*-1+AA133,0)</f>
        <v>0</v>
      </c>
      <c r="X133" s="273">
        <f t="shared" ref="X133:X150" si="84">IF(AB133=$AK$19,AA133-Z133,0)</f>
        <v>0</v>
      </c>
      <c r="Y133" s="273">
        <f t="shared" ref="Y133:Y150" si="85">IF(AB133=$AK$20,AA133-Z133,0)</f>
        <v>0</v>
      </c>
      <c r="Z133" s="335"/>
      <c r="AA133" s="338"/>
      <c r="AB133" s="351"/>
    </row>
    <row r="134" spans="1:28">
      <c r="A134" s="18">
        <f>IF(B134&gt;0,SUM(B$15:$B134),0)</f>
        <v>0</v>
      </c>
      <c r="B134" s="18">
        <f t="shared" si="77"/>
        <v>0</v>
      </c>
      <c r="C134" s="18">
        <f>IF(D134&gt;0,SUM(D$15:$D134),0)</f>
        <v>0</v>
      </c>
      <c r="D134" s="18">
        <f t="shared" si="78"/>
        <v>0</v>
      </c>
      <c r="E134" s="18">
        <f>IF(F134&gt;0,SUM(F$15:$F134),0)</f>
        <v>0</v>
      </c>
      <c r="F134" s="18">
        <f t="shared" si="79"/>
        <v>0</v>
      </c>
      <c r="G134" s="18">
        <f>IF(H134&gt;0,SUM($H$15:H134),0)</f>
        <v>0</v>
      </c>
      <c r="H134" s="18">
        <f t="shared" si="80"/>
        <v>0</v>
      </c>
      <c r="I134" s="18">
        <f>IF(J134&gt;0,SUM($J$15:J134),0)</f>
        <v>0</v>
      </c>
      <c r="J134" s="18">
        <f t="shared" si="81"/>
        <v>0</v>
      </c>
      <c r="K134" s="18">
        <f>IF(L134&gt;0,SUM($L$15:L134),0)</f>
        <v>0</v>
      </c>
      <c r="L134" s="18">
        <f t="shared" si="82"/>
        <v>0</v>
      </c>
      <c r="M134" s="18"/>
      <c r="N134" s="18"/>
      <c r="O134" s="332"/>
      <c r="P134" s="334"/>
      <c r="Q134" s="273">
        <f>IF(AB134=$AK$15,Z134,IF(AB134=$AK$14,Z134*(Übersicht!$G$39/(Übersicht!$G$39+Übersicht!$G$71+Übersicht!$G$110)),0))</f>
        <v>0</v>
      </c>
      <c r="R134" s="273">
        <f>IF(AB134=$AK$15,AA134,IF(AB134=$AK$14,AA134*(Übersicht!$G$39/(Übersicht!$G$39+Übersicht!$G$71+Übersicht!$G$110)),0))</f>
        <v>0</v>
      </c>
      <c r="S134" s="273">
        <f>IF(AB134=$AK$16,Z134,IF(AB134=$AK$14,Z134*(Übersicht!$G$71/(Übersicht!$G$39+Übersicht!$G$71+Übersicht!$G$110)),0))</f>
        <v>0</v>
      </c>
      <c r="T134" s="273">
        <f>IF(AB134=$AK$16,AA134,IF(AB134=$AK$14,AA134*(Übersicht!$G$71/(Übersicht!$G$39+Übersicht!$G$71+Übersicht!$G$110)),0))</f>
        <v>0</v>
      </c>
      <c r="U134" s="273">
        <f>IF(AB134=$AK$17,Z134,IF(AB134=$AK$14,Z134*(Übersicht!$G$110/(Übersicht!$G$39+Übersicht!$G$71+Übersicht!$G$110)),0))</f>
        <v>0</v>
      </c>
      <c r="V134" s="273">
        <f>IF(AB134=$AK$17,AA134,IF(AB134=$AK$14,AA134*(Übersicht!$G$110/(Übersicht!$G$39+Übersicht!$G$71+Übersicht!$G$110)),0))</f>
        <v>0</v>
      </c>
      <c r="W134" s="274">
        <f t="shared" si="83"/>
        <v>0</v>
      </c>
      <c r="X134" s="273">
        <f t="shared" si="84"/>
        <v>0</v>
      </c>
      <c r="Y134" s="273">
        <f t="shared" si="85"/>
        <v>0</v>
      </c>
      <c r="Z134" s="335"/>
      <c r="AA134" s="338"/>
      <c r="AB134" s="351"/>
    </row>
    <row r="135" spans="1:28">
      <c r="A135" s="18">
        <f>IF(B135&gt;0,SUM(B$15:$B135),0)</f>
        <v>0</v>
      </c>
      <c r="B135" s="18">
        <f t="shared" si="77"/>
        <v>0</v>
      </c>
      <c r="C135" s="18">
        <f>IF(D135&gt;0,SUM(D$15:$D135),0)</f>
        <v>0</v>
      </c>
      <c r="D135" s="18">
        <f t="shared" si="78"/>
        <v>0</v>
      </c>
      <c r="E135" s="18">
        <f>IF(F135&gt;0,SUM(F$15:$F135),0)</f>
        <v>0</v>
      </c>
      <c r="F135" s="18">
        <f t="shared" si="79"/>
        <v>0</v>
      </c>
      <c r="G135" s="18">
        <f>IF(H135&gt;0,SUM($H$15:H135),0)</f>
        <v>0</v>
      </c>
      <c r="H135" s="18">
        <f t="shared" si="80"/>
        <v>0</v>
      </c>
      <c r="I135" s="18">
        <f>IF(J135&gt;0,SUM($J$15:J135),0)</f>
        <v>0</v>
      </c>
      <c r="J135" s="18">
        <f t="shared" si="81"/>
        <v>0</v>
      </c>
      <c r="K135" s="18">
        <f>IF(L135&gt;0,SUM($L$15:L135),0)</f>
        <v>0</v>
      </c>
      <c r="L135" s="18">
        <f t="shared" si="82"/>
        <v>0</v>
      </c>
      <c r="M135" s="18"/>
      <c r="N135" s="18"/>
      <c r="O135" s="332"/>
      <c r="P135" s="334"/>
      <c r="Q135" s="273">
        <f>IF(AB135=$AK$15,Z135,IF(AB135=$AK$14,Z135*(Übersicht!$G$39/(Übersicht!$G$39+Übersicht!$G$71+Übersicht!$G$110)),0))</f>
        <v>0</v>
      </c>
      <c r="R135" s="273">
        <f>IF(AB135=$AK$15,AA135,IF(AB135=$AK$14,AA135*(Übersicht!$G$39/(Übersicht!$G$39+Übersicht!$G$71+Übersicht!$G$110)),0))</f>
        <v>0</v>
      </c>
      <c r="S135" s="273">
        <f>IF(AB135=$AK$16,Z135,IF(AB135=$AK$14,Z135*(Übersicht!$G$71/(Übersicht!$G$39+Übersicht!$G$71+Übersicht!$G$110)),0))</f>
        <v>0</v>
      </c>
      <c r="T135" s="273">
        <f>IF(AB135=$AK$16,AA135,IF(AB135=$AK$14,AA135*(Übersicht!$G$71/(Übersicht!$G$39+Übersicht!$G$71+Übersicht!$G$110)),0))</f>
        <v>0</v>
      </c>
      <c r="U135" s="273">
        <f>IF(AB135=$AK$17,Z135,IF(AB135=$AK$14,Z135*(Übersicht!$G$110/(Übersicht!$G$39+Übersicht!$G$71+Übersicht!$G$110)),0))</f>
        <v>0</v>
      </c>
      <c r="V135" s="273">
        <f>IF(AB135=$AK$17,AA135,IF(AB135=$AK$14,AA135*(Übersicht!$G$110/(Übersicht!$G$39+Übersicht!$G$71+Übersicht!$G$110)),0))</f>
        <v>0</v>
      </c>
      <c r="W135" s="274">
        <f t="shared" si="83"/>
        <v>0</v>
      </c>
      <c r="X135" s="273">
        <f t="shared" si="84"/>
        <v>0</v>
      </c>
      <c r="Y135" s="273">
        <f t="shared" si="85"/>
        <v>0</v>
      </c>
      <c r="Z135" s="335"/>
      <c r="AA135" s="338"/>
      <c r="AB135" s="351"/>
    </row>
    <row r="136" spans="1:28">
      <c r="A136" s="18">
        <f>IF(B136&gt;0,SUM(B$15:$B136),0)</f>
        <v>0</v>
      </c>
      <c r="B136" s="18">
        <f t="shared" si="77"/>
        <v>0</v>
      </c>
      <c r="C136" s="18">
        <f>IF(D136&gt;0,SUM(D$15:$D136),0)</f>
        <v>0</v>
      </c>
      <c r="D136" s="18">
        <f t="shared" si="78"/>
        <v>0</v>
      </c>
      <c r="E136" s="18">
        <f>IF(F136&gt;0,SUM(F$15:$F136),0)</f>
        <v>0</v>
      </c>
      <c r="F136" s="18">
        <f t="shared" si="79"/>
        <v>0</v>
      </c>
      <c r="G136" s="18">
        <f>IF(H136&gt;0,SUM($H$15:H136),0)</f>
        <v>0</v>
      </c>
      <c r="H136" s="18">
        <f t="shared" si="80"/>
        <v>0</v>
      </c>
      <c r="I136" s="18">
        <f>IF(J136&gt;0,SUM($J$15:J136),0)</f>
        <v>0</v>
      </c>
      <c r="J136" s="18">
        <f t="shared" si="81"/>
        <v>0</v>
      </c>
      <c r="K136" s="18">
        <f>IF(L136&gt;0,SUM($L$15:L136),0)</f>
        <v>0</v>
      </c>
      <c r="L136" s="18">
        <f t="shared" si="82"/>
        <v>0</v>
      </c>
      <c r="M136" s="18"/>
      <c r="N136" s="18"/>
      <c r="O136" s="332"/>
      <c r="P136" s="334"/>
      <c r="Q136" s="273">
        <f>IF(AB136=$AK$15,Z136,IF(AB136=$AK$14,Z136*(Übersicht!$G$39/(Übersicht!$G$39+Übersicht!$G$71+Übersicht!$G$110)),0))</f>
        <v>0</v>
      </c>
      <c r="R136" s="273">
        <f>IF(AB136=$AK$15,AA136,IF(AB136=$AK$14,AA136*(Übersicht!$G$39/(Übersicht!$G$39+Übersicht!$G$71+Übersicht!$G$110)),0))</f>
        <v>0</v>
      </c>
      <c r="S136" s="273">
        <f>IF(AB136=$AK$16,Z136,IF(AB136=$AK$14,Z136*(Übersicht!$G$71/(Übersicht!$G$39+Übersicht!$G$71+Übersicht!$G$110)),0))</f>
        <v>0</v>
      </c>
      <c r="T136" s="273">
        <f>IF(AB136=$AK$16,AA136,IF(AB136=$AK$14,AA136*(Übersicht!$G$71/(Übersicht!$G$39+Übersicht!$G$71+Übersicht!$G$110)),0))</f>
        <v>0</v>
      </c>
      <c r="U136" s="273">
        <f>IF(AB136=$AK$17,Z136,IF(AB136=$AK$14,Z136*(Übersicht!$G$110/(Übersicht!$G$39+Übersicht!$G$71+Übersicht!$G$110)),0))</f>
        <v>0</v>
      </c>
      <c r="V136" s="273">
        <f>IF(AB136=$AK$17,AA136,IF(AB136=$AK$14,AA136*(Übersicht!$G$110/(Übersicht!$G$39+Übersicht!$G$71+Übersicht!$G$110)),0))</f>
        <v>0</v>
      </c>
      <c r="W136" s="274">
        <f t="shared" si="83"/>
        <v>0</v>
      </c>
      <c r="X136" s="273">
        <f t="shared" si="84"/>
        <v>0</v>
      </c>
      <c r="Y136" s="273">
        <f t="shared" si="85"/>
        <v>0</v>
      </c>
      <c r="Z136" s="335"/>
      <c r="AA136" s="338"/>
      <c r="AB136" s="351"/>
    </row>
    <row r="137" spans="1:28">
      <c r="A137" s="18">
        <f>IF(B137&gt;0,SUM(B$15:$B137),0)</f>
        <v>0</v>
      </c>
      <c r="B137" s="18">
        <f t="shared" si="77"/>
        <v>0</v>
      </c>
      <c r="C137" s="18">
        <f>IF(D137&gt;0,SUM(D$15:$D137),0)</f>
        <v>0</v>
      </c>
      <c r="D137" s="18">
        <f t="shared" si="78"/>
        <v>0</v>
      </c>
      <c r="E137" s="18">
        <f>IF(F137&gt;0,SUM(F$15:$F137),0)</f>
        <v>0</v>
      </c>
      <c r="F137" s="18">
        <f t="shared" si="79"/>
        <v>0</v>
      </c>
      <c r="G137" s="18">
        <f>IF(H137&gt;0,SUM($H$15:H137),0)</f>
        <v>0</v>
      </c>
      <c r="H137" s="18">
        <f t="shared" si="80"/>
        <v>0</v>
      </c>
      <c r="I137" s="18">
        <f>IF(J137&gt;0,SUM($J$15:J137),0)</f>
        <v>0</v>
      </c>
      <c r="J137" s="18">
        <f t="shared" si="81"/>
        <v>0</v>
      </c>
      <c r="K137" s="18">
        <f>IF(L137&gt;0,SUM($L$15:L137),0)</f>
        <v>0</v>
      </c>
      <c r="L137" s="18">
        <f t="shared" si="82"/>
        <v>0</v>
      </c>
      <c r="M137" s="18"/>
      <c r="N137" s="18"/>
      <c r="O137" s="332"/>
      <c r="P137" s="334"/>
      <c r="Q137" s="273">
        <f>IF(AB137=$AK$15,Z137,IF(AB137=$AK$14,Z137*(Übersicht!$G$39/(Übersicht!$G$39+Übersicht!$G$71+Übersicht!$G$110)),0))</f>
        <v>0</v>
      </c>
      <c r="R137" s="273">
        <f>IF(AB137=$AK$15,AA137,IF(AB137=$AK$14,AA137*(Übersicht!$G$39/(Übersicht!$G$39+Übersicht!$G$71+Übersicht!$G$110)),0))</f>
        <v>0</v>
      </c>
      <c r="S137" s="273">
        <f>IF(AB137=$AK$16,Z137,IF(AB137=$AK$14,Z137*(Übersicht!$G$71/(Übersicht!$G$39+Übersicht!$G$71+Übersicht!$G$110)),0))</f>
        <v>0</v>
      </c>
      <c r="T137" s="273">
        <f>IF(AB137=$AK$16,AA137,IF(AB137=$AK$14,AA137*(Übersicht!$G$71/(Übersicht!$G$39+Übersicht!$G$71+Übersicht!$G$110)),0))</f>
        <v>0</v>
      </c>
      <c r="U137" s="273">
        <f>IF(AB137=$AK$17,Z137,IF(AB137=$AK$14,Z137*(Übersicht!$G$110/(Übersicht!$G$39+Übersicht!$G$71+Übersicht!$G$110)),0))</f>
        <v>0</v>
      </c>
      <c r="V137" s="273">
        <f>IF(AB137=$AK$17,AA137,IF(AB137=$AK$14,AA137*(Übersicht!$G$110/(Übersicht!$G$39+Übersicht!$G$71+Übersicht!$G$110)),0))</f>
        <v>0</v>
      </c>
      <c r="W137" s="274">
        <f t="shared" si="83"/>
        <v>0</v>
      </c>
      <c r="X137" s="273">
        <f t="shared" si="84"/>
        <v>0</v>
      </c>
      <c r="Y137" s="273">
        <f t="shared" si="85"/>
        <v>0</v>
      </c>
      <c r="Z137" s="335"/>
      <c r="AA137" s="338"/>
      <c r="AB137" s="351"/>
    </row>
    <row r="138" spans="1:28">
      <c r="A138" s="18">
        <f>IF(B138&gt;0,SUM(B$15:$B138),0)</f>
        <v>0</v>
      </c>
      <c r="B138" s="18">
        <f t="shared" si="77"/>
        <v>0</v>
      </c>
      <c r="C138" s="18">
        <f>IF(D138&gt;0,SUM(D$15:$D138),0)</f>
        <v>0</v>
      </c>
      <c r="D138" s="18">
        <f t="shared" si="78"/>
        <v>0</v>
      </c>
      <c r="E138" s="18">
        <f>IF(F138&gt;0,SUM(F$15:$F138),0)</f>
        <v>0</v>
      </c>
      <c r="F138" s="18">
        <f t="shared" si="79"/>
        <v>0</v>
      </c>
      <c r="G138" s="18">
        <f>IF(H138&gt;0,SUM($H$15:H138),0)</f>
        <v>0</v>
      </c>
      <c r="H138" s="18">
        <f t="shared" si="80"/>
        <v>0</v>
      </c>
      <c r="I138" s="18">
        <f>IF(J138&gt;0,SUM($J$15:J138),0)</f>
        <v>0</v>
      </c>
      <c r="J138" s="18">
        <f t="shared" si="81"/>
        <v>0</v>
      </c>
      <c r="K138" s="18">
        <f>IF(L138&gt;0,SUM($L$15:L138),0)</f>
        <v>0</v>
      </c>
      <c r="L138" s="18">
        <f t="shared" si="82"/>
        <v>0</v>
      </c>
      <c r="M138" s="18"/>
      <c r="N138" s="18"/>
      <c r="O138" s="332"/>
      <c r="P138" s="334"/>
      <c r="Q138" s="273">
        <f>IF(AB138=$AK$15,Z138,IF(AB138=$AK$14,Z138*(Übersicht!$G$39/(Übersicht!$G$39+Übersicht!$G$71+Übersicht!$G$110)),0))</f>
        <v>0</v>
      </c>
      <c r="R138" s="273">
        <f>IF(AB138=$AK$15,AA138,IF(AB138=$AK$14,AA138*(Übersicht!$G$39/(Übersicht!$G$39+Übersicht!$G$71+Übersicht!$G$110)),0))</f>
        <v>0</v>
      </c>
      <c r="S138" s="273">
        <f>IF(AB138=$AK$16,Z138,IF(AB138=$AK$14,Z138*(Übersicht!$G$71/(Übersicht!$G$39+Übersicht!$G$71+Übersicht!$G$110)),0))</f>
        <v>0</v>
      </c>
      <c r="T138" s="273">
        <f>IF(AB138=$AK$16,AA138,IF(AB138=$AK$14,AA138*(Übersicht!$G$71/(Übersicht!$G$39+Übersicht!$G$71+Übersicht!$G$110)),0))</f>
        <v>0</v>
      </c>
      <c r="U138" s="273">
        <f>IF(AB138=$AK$17,Z138,IF(AB138=$AK$14,Z138*(Übersicht!$G$110/(Übersicht!$G$39+Übersicht!$G$71+Übersicht!$G$110)),0))</f>
        <v>0</v>
      </c>
      <c r="V138" s="273">
        <f>IF(AB138=$AK$17,AA138,IF(AB138=$AK$14,AA138*(Übersicht!$G$110/(Übersicht!$G$39+Übersicht!$G$71+Übersicht!$G$110)),0))</f>
        <v>0</v>
      </c>
      <c r="W138" s="274">
        <f t="shared" si="83"/>
        <v>0</v>
      </c>
      <c r="X138" s="273">
        <f t="shared" si="84"/>
        <v>0</v>
      </c>
      <c r="Y138" s="273">
        <f t="shared" si="85"/>
        <v>0</v>
      </c>
      <c r="Z138" s="335"/>
      <c r="AA138" s="338"/>
      <c r="AB138" s="351"/>
    </row>
    <row r="139" spans="1:28">
      <c r="A139" s="18">
        <f>IF(B139&gt;0,SUM(B$15:$B139),0)</f>
        <v>0</v>
      </c>
      <c r="B139" s="18">
        <f t="shared" si="77"/>
        <v>0</v>
      </c>
      <c r="C139" s="18">
        <f>IF(D139&gt;0,SUM(D$15:$D139),0)</f>
        <v>0</v>
      </c>
      <c r="D139" s="18">
        <f t="shared" si="78"/>
        <v>0</v>
      </c>
      <c r="E139" s="18">
        <f>IF(F139&gt;0,SUM(F$15:$F139),0)</f>
        <v>0</v>
      </c>
      <c r="F139" s="18">
        <f t="shared" si="79"/>
        <v>0</v>
      </c>
      <c r="G139" s="18">
        <f>IF(H139&gt;0,SUM($H$15:H139),0)</f>
        <v>0</v>
      </c>
      <c r="H139" s="18">
        <f t="shared" si="80"/>
        <v>0</v>
      </c>
      <c r="I139" s="18">
        <f>IF(J139&gt;0,SUM($J$15:J139),0)</f>
        <v>0</v>
      </c>
      <c r="J139" s="18">
        <f t="shared" si="81"/>
        <v>0</v>
      </c>
      <c r="K139" s="18">
        <f>IF(L139&gt;0,SUM($L$15:L139),0)</f>
        <v>0</v>
      </c>
      <c r="L139" s="18">
        <f t="shared" si="82"/>
        <v>0</v>
      </c>
      <c r="M139" s="18"/>
      <c r="N139" s="18"/>
      <c r="O139" s="332"/>
      <c r="P139" s="334"/>
      <c r="Q139" s="273">
        <f>IF(AB139=$AK$15,Z139,IF(AB139=$AK$14,Z139*(Übersicht!$G$39/(Übersicht!$G$39+Übersicht!$G$71+Übersicht!$G$110)),0))</f>
        <v>0</v>
      </c>
      <c r="R139" s="273">
        <f>IF(AB139=$AK$15,AA139,IF(AB139=$AK$14,AA139*(Übersicht!$G$39/(Übersicht!$G$39+Übersicht!$G$71+Übersicht!$G$110)),0))</f>
        <v>0</v>
      </c>
      <c r="S139" s="273">
        <f>IF(AB139=$AK$16,Z139,IF(AB139=$AK$14,Z139*(Übersicht!$G$71/(Übersicht!$G$39+Übersicht!$G$71+Übersicht!$G$110)),0))</f>
        <v>0</v>
      </c>
      <c r="T139" s="273">
        <f>IF(AB139=$AK$16,AA139,IF(AB139=$AK$14,AA139*(Übersicht!$G$71/(Übersicht!$G$39+Übersicht!$G$71+Übersicht!$G$110)),0))</f>
        <v>0</v>
      </c>
      <c r="U139" s="273">
        <f>IF(AB139=$AK$17,Z139,IF(AB139=$AK$14,Z139*(Übersicht!$G$110/(Übersicht!$G$39+Übersicht!$G$71+Übersicht!$G$110)),0))</f>
        <v>0</v>
      </c>
      <c r="V139" s="273">
        <f>IF(AB139=$AK$17,AA139,IF(AB139=$AK$14,AA139*(Übersicht!$G$110/(Übersicht!$G$39+Übersicht!$G$71+Übersicht!$G$110)),0))</f>
        <v>0</v>
      </c>
      <c r="W139" s="274">
        <f t="shared" si="83"/>
        <v>0</v>
      </c>
      <c r="X139" s="273">
        <f t="shared" si="84"/>
        <v>0</v>
      </c>
      <c r="Y139" s="273">
        <f t="shared" si="85"/>
        <v>0</v>
      </c>
      <c r="Z139" s="335"/>
      <c r="AA139" s="338"/>
      <c r="AB139" s="351"/>
    </row>
    <row r="140" spans="1:28">
      <c r="A140" s="18">
        <f>IF(B140&gt;0,SUM(B$15:$B140),0)</f>
        <v>0</v>
      </c>
      <c r="B140" s="18">
        <f t="shared" si="77"/>
        <v>0</v>
      </c>
      <c r="C140" s="18">
        <f>IF(D140&gt;0,SUM(D$15:$D140),0)</f>
        <v>0</v>
      </c>
      <c r="D140" s="18">
        <f t="shared" si="78"/>
        <v>0</v>
      </c>
      <c r="E140" s="18">
        <f>IF(F140&gt;0,SUM(F$15:$F140),0)</f>
        <v>0</v>
      </c>
      <c r="F140" s="18">
        <f t="shared" si="79"/>
        <v>0</v>
      </c>
      <c r="G140" s="18">
        <f>IF(H140&gt;0,SUM($H$15:H140),0)</f>
        <v>0</v>
      </c>
      <c r="H140" s="18">
        <f t="shared" si="80"/>
        <v>0</v>
      </c>
      <c r="I140" s="18">
        <f>IF(J140&gt;0,SUM($J$15:J140),0)</f>
        <v>0</v>
      </c>
      <c r="J140" s="18">
        <f t="shared" si="81"/>
        <v>0</v>
      </c>
      <c r="K140" s="18">
        <f>IF(L140&gt;0,SUM($L$15:L140),0)</f>
        <v>0</v>
      </c>
      <c r="L140" s="18">
        <f t="shared" si="82"/>
        <v>0</v>
      </c>
      <c r="M140" s="18"/>
      <c r="N140" s="18"/>
      <c r="O140" s="332"/>
      <c r="P140" s="334"/>
      <c r="Q140" s="273">
        <f>IF(AB140=$AK$15,Z140,IF(AB140=$AK$14,Z140*(Übersicht!$G$39/(Übersicht!$G$39+Übersicht!$G$71+Übersicht!$G$110)),0))</f>
        <v>0</v>
      </c>
      <c r="R140" s="273">
        <f>IF(AB140=$AK$15,AA140,IF(AB140=$AK$14,AA140*(Übersicht!$G$39/(Übersicht!$G$39+Übersicht!$G$71+Übersicht!$G$110)),0))</f>
        <v>0</v>
      </c>
      <c r="S140" s="273">
        <f>IF(AB140=$AK$16,Z140,IF(AB140=$AK$14,Z140*(Übersicht!$G$71/(Übersicht!$G$39+Übersicht!$G$71+Übersicht!$G$110)),0))</f>
        <v>0</v>
      </c>
      <c r="T140" s="273">
        <f>IF(AB140=$AK$16,AA140,IF(AB140=$AK$14,AA140*(Übersicht!$G$71/(Übersicht!$G$39+Übersicht!$G$71+Übersicht!$G$110)),0))</f>
        <v>0</v>
      </c>
      <c r="U140" s="273">
        <f>IF(AB140=$AK$17,Z140,IF(AB140=$AK$14,Z140*(Übersicht!$G$110/(Übersicht!$G$39+Übersicht!$G$71+Übersicht!$G$110)),0))</f>
        <v>0</v>
      </c>
      <c r="V140" s="273">
        <f>IF(AB140=$AK$17,AA140,IF(AB140=$AK$14,AA140*(Übersicht!$G$110/(Übersicht!$G$39+Übersicht!$G$71+Übersicht!$G$110)),0))</f>
        <v>0</v>
      </c>
      <c r="W140" s="274">
        <f t="shared" si="83"/>
        <v>0</v>
      </c>
      <c r="X140" s="273">
        <f t="shared" si="84"/>
        <v>0</v>
      </c>
      <c r="Y140" s="273">
        <f t="shared" si="85"/>
        <v>0</v>
      </c>
      <c r="Z140" s="335"/>
      <c r="AA140" s="338"/>
      <c r="AB140" s="351"/>
    </row>
    <row r="141" spans="1:28">
      <c r="A141" s="18">
        <f>IF(B141&gt;0,SUM(B$15:$B141),0)</f>
        <v>0</v>
      </c>
      <c r="B141" s="18">
        <f t="shared" si="77"/>
        <v>0</v>
      </c>
      <c r="C141" s="18">
        <f>IF(D141&gt;0,SUM(D$15:$D141),0)</f>
        <v>0</v>
      </c>
      <c r="D141" s="18">
        <f t="shared" si="78"/>
        <v>0</v>
      </c>
      <c r="E141" s="18">
        <f>IF(F141&gt;0,SUM(F$15:$F141),0)</f>
        <v>0</v>
      </c>
      <c r="F141" s="18">
        <f t="shared" si="79"/>
        <v>0</v>
      </c>
      <c r="G141" s="18">
        <f>IF(H141&gt;0,SUM($H$15:H141),0)</f>
        <v>0</v>
      </c>
      <c r="H141" s="18">
        <f t="shared" si="80"/>
        <v>0</v>
      </c>
      <c r="I141" s="18">
        <f>IF(J141&gt;0,SUM($J$15:J141),0)</f>
        <v>0</v>
      </c>
      <c r="J141" s="18">
        <f t="shared" si="81"/>
        <v>0</v>
      </c>
      <c r="K141" s="18">
        <f>IF(L141&gt;0,SUM($L$15:L141),0)</f>
        <v>0</v>
      </c>
      <c r="L141" s="18">
        <f t="shared" si="82"/>
        <v>0</v>
      </c>
      <c r="M141" s="18"/>
      <c r="N141" s="18"/>
      <c r="O141" s="332"/>
      <c r="P141" s="334"/>
      <c r="Q141" s="273">
        <f>IF(AB141=$AK$15,Z141,IF(AB141=$AK$14,Z141*(Übersicht!$G$39/(Übersicht!$G$39+Übersicht!$G$71+Übersicht!$G$110)),0))</f>
        <v>0</v>
      </c>
      <c r="R141" s="273">
        <f>IF(AB141=$AK$15,AA141,IF(AB141=$AK$14,AA141*(Übersicht!$G$39/(Übersicht!$G$39+Übersicht!$G$71+Übersicht!$G$110)),0))</f>
        <v>0</v>
      </c>
      <c r="S141" s="273">
        <f>IF(AB141=$AK$16,Z141,IF(AB141=$AK$14,Z141*(Übersicht!$G$71/(Übersicht!$G$39+Übersicht!$G$71+Übersicht!$G$110)),0))</f>
        <v>0</v>
      </c>
      <c r="T141" s="273">
        <f>IF(AB141=$AK$16,AA141,IF(AB141=$AK$14,AA141*(Übersicht!$G$71/(Übersicht!$G$39+Übersicht!$G$71+Übersicht!$G$110)),0))</f>
        <v>0</v>
      </c>
      <c r="U141" s="273">
        <f>IF(AB141=$AK$17,Z141,IF(AB141=$AK$14,Z141*(Übersicht!$G$110/(Übersicht!$G$39+Übersicht!$G$71+Übersicht!$G$110)),0))</f>
        <v>0</v>
      </c>
      <c r="V141" s="273">
        <f>IF(AB141=$AK$17,AA141,IF(AB141=$AK$14,AA141*(Übersicht!$G$110/(Übersicht!$G$39+Übersicht!$G$71+Übersicht!$G$110)),0))</f>
        <v>0</v>
      </c>
      <c r="W141" s="274">
        <f t="shared" si="83"/>
        <v>0</v>
      </c>
      <c r="X141" s="273">
        <f t="shared" si="84"/>
        <v>0</v>
      </c>
      <c r="Y141" s="273">
        <f t="shared" si="85"/>
        <v>0</v>
      </c>
      <c r="Z141" s="335"/>
      <c r="AA141" s="338"/>
      <c r="AB141" s="351"/>
    </row>
    <row r="142" spans="1:28">
      <c r="A142" s="18">
        <f>IF(B142&gt;0,SUM(B$15:$B142),0)</f>
        <v>0</v>
      </c>
      <c r="B142" s="18">
        <f t="shared" si="77"/>
        <v>0</v>
      </c>
      <c r="C142" s="18">
        <f>IF(D142&gt;0,SUM(D$15:$D142),0)</f>
        <v>0</v>
      </c>
      <c r="D142" s="18">
        <f t="shared" si="78"/>
        <v>0</v>
      </c>
      <c r="E142" s="18">
        <f>IF(F142&gt;0,SUM(F$15:$F142),0)</f>
        <v>0</v>
      </c>
      <c r="F142" s="18">
        <f t="shared" si="79"/>
        <v>0</v>
      </c>
      <c r="G142" s="18">
        <f>IF(H142&gt;0,SUM($H$15:H142),0)</f>
        <v>0</v>
      </c>
      <c r="H142" s="18">
        <f t="shared" si="80"/>
        <v>0</v>
      </c>
      <c r="I142" s="18">
        <f>IF(J142&gt;0,SUM($J$15:J142),0)</f>
        <v>0</v>
      </c>
      <c r="J142" s="18">
        <f t="shared" si="81"/>
        <v>0</v>
      </c>
      <c r="K142" s="18">
        <f>IF(L142&gt;0,SUM($L$15:L142),0)</f>
        <v>0</v>
      </c>
      <c r="L142" s="18">
        <f t="shared" si="82"/>
        <v>0</v>
      </c>
      <c r="M142" s="18"/>
      <c r="N142" s="18"/>
      <c r="O142" s="332"/>
      <c r="P142" s="334"/>
      <c r="Q142" s="273">
        <f>IF(AB142=$AK$15,Z142,IF(AB142=$AK$14,Z142*(Übersicht!$G$39/(Übersicht!$G$39+Übersicht!$G$71+Übersicht!$G$110)),0))</f>
        <v>0</v>
      </c>
      <c r="R142" s="273">
        <f>IF(AB142=$AK$15,AA142,IF(AB142=$AK$14,AA142*(Übersicht!$G$39/(Übersicht!$G$39+Übersicht!$G$71+Übersicht!$G$110)),0))</f>
        <v>0</v>
      </c>
      <c r="S142" s="273">
        <f>IF(AB142=$AK$16,Z142,IF(AB142=$AK$14,Z142*(Übersicht!$G$71/(Übersicht!$G$39+Übersicht!$G$71+Übersicht!$G$110)),0))</f>
        <v>0</v>
      </c>
      <c r="T142" s="273">
        <f>IF(AB142=$AK$16,AA142,IF(AB142=$AK$14,AA142*(Übersicht!$G$71/(Übersicht!$G$39+Übersicht!$G$71+Übersicht!$G$110)),0))</f>
        <v>0</v>
      </c>
      <c r="U142" s="273">
        <f>IF(AB142=$AK$17,Z142,IF(AB142=$AK$14,Z142*(Übersicht!$G$110/(Übersicht!$G$39+Übersicht!$G$71+Übersicht!$G$110)),0))</f>
        <v>0</v>
      </c>
      <c r="V142" s="273">
        <f>IF(AB142=$AK$17,AA142,IF(AB142=$AK$14,AA142*(Übersicht!$G$110/(Übersicht!$G$39+Übersicht!$G$71+Übersicht!$G$110)),0))</f>
        <v>0</v>
      </c>
      <c r="W142" s="274">
        <f t="shared" si="83"/>
        <v>0</v>
      </c>
      <c r="X142" s="273">
        <f t="shared" si="84"/>
        <v>0</v>
      </c>
      <c r="Y142" s="273">
        <f t="shared" si="85"/>
        <v>0</v>
      </c>
      <c r="Z142" s="335"/>
      <c r="AA142" s="338"/>
      <c r="AB142" s="351"/>
    </row>
    <row r="143" spans="1:28">
      <c r="A143" s="18">
        <f>IF(B143&gt;0,SUM(B$15:$B143),0)</f>
        <v>0</v>
      </c>
      <c r="B143" s="18">
        <f t="shared" si="77"/>
        <v>0</v>
      </c>
      <c r="C143" s="18">
        <f>IF(D143&gt;0,SUM(D$15:$D143),0)</f>
        <v>0</v>
      </c>
      <c r="D143" s="18">
        <f t="shared" si="78"/>
        <v>0</v>
      </c>
      <c r="E143" s="18">
        <f>IF(F143&gt;0,SUM(F$15:$F143),0)</f>
        <v>0</v>
      </c>
      <c r="F143" s="18">
        <f t="shared" si="79"/>
        <v>0</v>
      </c>
      <c r="G143" s="18">
        <f>IF(H143&gt;0,SUM($H$15:H143),0)</f>
        <v>0</v>
      </c>
      <c r="H143" s="18">
        <f t="shared" si="80"/>
        <v>0</v>
      </c>
      <c r="I143" s="18">
        <f>IF(J143&gt;0,SUM($J$15:J143),0)</f>
        <v>0</v>
      </c>
      <c r="J143" s="18">
        <f t="shared" si="81"/>
        <v>0</v>
      </c>
      <c r="K143" s="18">
        <f>IF(L143&gt;0,SUM($L$15:L143),0)</f>
        <v>0</v>
      </c>
      <c r="L143" s="18">
        <f t="shared" si="82"/>
        <v>0</v>
      </c>
      <c r="M143" s="18"/>
      <c r="N143" s="18"/>
      <c r="O143" s="332"/>
      <c r="P143" s="334"/>
      <c r="Q143" s="273">
        <f>IF(AB143=$AK$15,Z143,IF(AB143=$AK$14,Z143*(Übersicht!$G$39/(Übersicht!$G$39+Übersicht!$G$71+Übersicht!$G$110)),0))</f>
        <v>0</v>
      </c>
      <c r="R143" s="273">
        <f>IF(AB143=$AK$15,AA143,IF(AB143=$AK$14,AA143*(Übersicht!$G$39/(Übersicht!$G$39+Übersicht!$G$71+Übersicht!$G$110)),0))</f>
        <v>0</v>
      </c>
      <c r="S143" s="273">
        <f>IF(AB143=$AK$16,Z143,IF(AB143=$AK$14,Z143*(Übersicht!$G$71/(Übersicht!$G$39+Übersicht!$G$71+Übersicht!$G$110)),0))</f>
        <v>0</v>
      </c>
      <c r="T143" s="273">
        <f>IF(AB143=$AK$16,AA143,IF(AB143=$AK$14,AA143*(Übersicht!$G$71/(Übersicht!$G$39+Übersicht!$G$71+Übersicht!$G$110)),0))</f>
        <v>0</v>
      </c>
      <c r="U143" s="273">
        <f>IF(AB143=$AK$17,Z143,IF(AB143=$AK$14,Z143*(Übersicht!$G$110/(Übersicht!$G$39+Übersicht!$G$71+Übersicht!$G$110)),0))</f>
        <v>0</v>
      </c>
      <c r="V143" s="273">
        <f>IF(AB143=$AK$17,AA143,IF(AB143=$AK$14,AA143*(Übersicht!$G$110/(Übersicht!$G$39+Übersicht!$G$71+Übersicht!$G$110)),0))</f>
        <v>0</v>
      </c>
      <c r="W143" s="274">
        <f t="shared" si="83"/>
        <v>0</v>
      </c>
      <c r="X143" s="273">
        <f t="shared" si="84"/>
        <v>0</v>
      </c>
      <c r="Y143" s="273">
        <f t="shared" si="85"/>
        <v>0</v>
      </c>
      <c r="Z143" s="335"/>
      <c r="AA143" s="338"/>
      <c r="AB143" s="351"/>
    </row>
    <row r="144" spans="1:28">
      <c r="A144" s="18">
        <f>IF(B144&gt;0,SUM(B$15:$B144),0)</f>
        <v>0</v>
      </c>
      <c r="B144" s="18">
        <f t="shared" si="77"/>
        <v>0</v>
      </c>
      <c r="C144" s="18">
        <f>IF(D144&gt;0,SUM(D$15:$D144),0)</f>
        <v>0</v>
      </c>
      <c r="D144" s="18">
        <f t="shared" si="78"/>
        <v>0</v>
      </c>
      <c r="E144" s="18">
        <f>IF(F144&gt;0,SUM(F$15:$F144),0)</f>
        <v>0</v>
      </c>
      <c r="F144" s="18">
        <f t="shared" si="79"/>
        <v>0</v>
      </c>
      <c r="G144" s="18">
        <f>IF(H144&gt;0,SUM($H$15:H144),0)</f>
        <v>0</v>
      </c>
      <c r="H144" s="18">
        <f t="shared" si="80"/>
        <v>0</v>
      </c>
      <c r="I144" s="18">
        <f>IF(J144&gt;0,SUM($J$15:J144),0)</f>
        <v>0</v>
      </c>
      <c r="J144" s="18">
        <f t="shared" si="81"/>
        <v>0</v>
      </c>
      <c r="K144" s="18">
        <f>IF(L144&gt;0,SUM($L$15:L144),0)</f>
        <v>0</v>
      </c>
      <c r="L144" s="18">
        <f t="shared" si="82"/>
        <v>0</v>
      </c>
      <c r="M144" s="18"/>
      <c r="N144" s="18"/>
      <c r="O144" s="332"/>
      <c r="P144" s="334"/>
      <c r="Q144" s="273">
        <f>IF(AB144=$AK$15,Z144,IF(AB144=$AK$14,Z144*(Übersicht!$G$39/(Übersicht!$G$39+Übersicht!$G$71+Übersicht!$G$110)),0))</f>
        <v>0</v>
      </c>
      <c r="R144" s="273">
        <f>IF(AB144=$AK$15,AA144,IF(AB144=$AK$14,AA144*(Übersicht!$G$39/(Übersicht!$G$39+Übersicht!$G$71+Übersicht!$G$110)),0))</f>
        <v>0</v>
      </c>
      <c r="S144" s="273">
        <f>IF(AB144=$AK$16,Z144,IF(AB144=$AK$14,Z144*(Übersicht!$G$71/(Übersicht!$G$39+Übersicht!$G$71+Übersicht!$G$110)),0))</f>
        <v>0</v>
      </c>
      <c r="T144" s="273">
        <f>IF(AB144=$AK$16,AA144,IF(AB144=$AK$14,AA144*(Übersicht!$G$71/(Übersicht!$G$39+Übersicht!$G$71+Übersicht!$G$110)),0))</f>
        <v>0</v>
      </c>
      <c r="U144" s="273">
        <f>IF(AB144=$AK$17,Z144,IF(AB144=$AK$14,Z144*(Übersicht!$G$110/(Übersicht!$G$39+Übersicht!$G$71+Übersicht!$G$110)),0))</f>
        <v>0</v>
      </c>
      <c r="V144" s="273">
        <f>IF(AB144=$AK$17,AA144,IF(AB144=$AK$14,AA144*(Übersicht!$G$110/(Übersicht!$G$39+Übersicht!$G$71+Übersicht!$G$110)),0))</f>
        <v>0</v>
      </c>
      <c r="W144" s="274">
        <f t="shared" si="83"/>
        <v>0</v>
      </c>
      <c r="X144" s="273">
        <f t="shared" si="84"/>
        <v>0</v>
      </c>
      <c r="Y144" s="273">
        <f t="shared" si="85"/>
        <v>0</v>
      </c>
      <c r="Z144" s="335"/>
      <c r="AA144" s="338"/>
      <c r="AB144" s="351"/>
    </row>
    <row r="145" spans="1:28">
      <c r="A145" s="18">
        <f>IF(B145&gt;0,SUM(B$15:$B145),0)</f>
        <v>0</v>
      </c>
      <c r="B145" s="18">
        <f t="shared" si="77"/>
        <v>0</v>
      </c>
      <c r="C145" s="18">
        <f>IF(D145&gt;0,SUM(D$15:$D145),0)</f>
        <v>0</v>
      </c>
      <c r="D145" s="18">
        <f t="shared" si="78"/>
        <v>0</v>
      </c>
      <c r="E145" s="18">
        <f>IF(F145&gt;0,SUM(F$15:$F145),0)</f>
        <v>0</v>
      </c>
      <c r="F145" s="18">
        <f t="shared" si="79"/>
        <v>0</v>
      </c>
      <c r="G145" s="18">
        <f>IF(H145&gt;0,SUM($H$15:H145),0)</f>
        <v>0</v>
      </c>
      <c r="H145" s="18">
        <f t="shared" si="80"/>
        <v>0</v>
      </c>
      <c r="I145" s="18">
        <f>IF(J145&gt;0,SUM($J$15:J145),0)</f>
        <v>0</v>
      </c>
      <c r="J145" s="18">
        <f t="shared" si="81"/>
        <v>0</v>
      </c>
      <c r="K145" s="18">
        <f>IF(L145&gt;0,SUM($L$15:L145),0)</f>
        <v>0</v>
      </c>
      <c r="L145" s="18">
        <f t="shared" si="82"/>
        <v>0</v>
      </c>
      <c r="M145" s="18"/>
      <c r="N145" s="18"/>
      <c r="O145" s="332"/>
      <c r="P145" s="334"/>
      <c r="Q145" s="273">
        <f>IF(AB145=$AK$15,Z145,IF(AB145=$AK$14,Z145*(Übersicht!$G$39/(Übersicht!$G$39+Übersicht!$G$71+Übersicht!$G$110)),0))</f>
        <v>0</v>
      </c>
      <c r="R145" s="273">
        <f>IF(AB145=$AK$15,AA145,IF(AB145=$AK$14,AA145*(Übersicht!$G$39/(Übersicht!$G$39+Übersicht!$G$71+Übersicht!$G$110)),0))</f>
        <v>0</v>
      </c>
      <c r="S145" s="273">
        <f>IF(AB145=$AK$16,Z145,IF(AB145=$AK$14,Z145*(Übersicht!$G$71/(Übersicht!$G$39+Übersicht!$G$71+Übersicht!$G$110)),0))</f>
        <v>0</v>
      </c>
      <c r="T145" s="273">
        <f>IF(AB145=$AK$16,AA145,IF(AB145=$AK$14,AA145*(Übersicht!$G$71/(Übersicht!$G$39+Übersicht!$G$71+Übersicht!$G$110)),0))</f>
        <v>0</v>
      </c>
      <c r="U145" s="273">
        <f>IF(AB145=$AK$17,Z145,IF(AB145=$AK$14,Z145*(Übersicht!$G$110/(Übersicht!$G$39+Übersicht!$G$71+Übersicht!$G$110)),0))</f>
        <v>0</v>
      </c>
      <c r="V145" s="273">
        <f>IF(AB145=$AK$17,AA145,IF(AB145=$AK$14,AA145*(Übersicht!$G$110/(Übersicht!$G$39+Übersicht!$G$71+Übersicht!$G$110)),0))</f>
        <v>0</v>
      </c>
      <c r="W145" s="274">
        <f t="shared" si="83"/>
        <v>0</v>
      </c>
      <c r="X145" s="273">
        <f t="shared" si="84"/>
        <v>0</v>
      </c>
      <c r="Y145" s="273">
        <f t="shared" si="85"/>
        <v>0</v>
      </c>
      <c r="Z145" s="335"/>
      <c r="AA145" s="338"/>
      <c r="AB145" s="351"/>
    </row>
    <row r="146" spans="1:28">
      <c r="A146" s="18">
        <f>IF(B146&gt;0,SUM(B$15:$B146),0)</f>
        <v>0</v>
      </c>
      <c r="B146" s="18">
        <f t="shared" si="77"/>
        <v>0</v>
      </c>
      <c r="C146" s="18">
        <f>IF(D146&gt;0,SUM(D$15:$D146),0)</f>
        <v>0</v>
      </c>
      <c r="D146" s="18">
        <f t="shared" si="78"/>
        <v>0</v>
      </c>
      <c r="E146" s="18">
        <f>IF(F146&gt;0,SUM(F$15:$F146),0)</f>
        <v>0</v>
      </c>
      <c r="F146" s="18">
        <f t="shared" si="79"/>
        <v>0</v>
      </c>
      <c r="G146" s="18">
        <f>IF(H146&gt;0,SUM($H$15:H146),0)</f>
        <v>0</v>
      </c>
      <c r="H146" s="18">
        <f t="shared" si="80"/>
        <v>0</v>
      </c>
      <c r="I146" s="18">
        <f>IF(J146&gt;0,SUM($J$15:J146),0)</f>
        <v>0</v>
      </c>
      <c r="J146" s="18">
        <f t="shared" si="81"/>
        <v>0</v>
      </c>
      <c r="K146" s="18">
        <f>IF(L146&gt;0,SUM($L$15:L146),0)</f>
        <v>0</v>
      </c>
      <c r="L146" s="18">
        <f t="shared" si="82"/>
        <v>0</v>
      </c>
      <c r="M146" s="18"/>
      <c r="N146" s="18"/>
      <c r="O146" s="332"/>
      <c r="P146" s="334"/>
      <c r="Q146" s="273">
        <f>IF(AB146=$AK$15,Z146,IF(AB146=$AK$14,Z146*(Übersicht!$G$39/(Übersicht!$G$39+Übersicht!$G$71+Übersicht!$G$110)),0))</f>
        <v>0</v>
      </c>
      <c r="R146" s="273">
        <f>IF(AB146=$AK$15,AA146,IF(AB146=$AK$14,AA146*(Übersicht!$G$39/(Übersicht!$G$39+Übersicht!$G$71+Übersicht!$G$110)),0))</f>
        <v>0</v>
      </c>
      <c r="S146" s="273">
        <f>IF(AB146=$AK$16,Z146,IF(AB146=$AK$14,Z146*(Übersicht!$G$71/(Übersicht!$G$39+Übersicht!$G$71+Übersicht!$G$110)),0))</f>
        <v>0</v>
      </c>
      <c r="T146" s="273">
        <f>IF(AB146=$AK$16,AA146,IF(AB146=$AK$14,AA146*(Übersicht!$G$71/(Übersicht!$G$39+Übersicht!$G$71+Übersicht!$G$110)),0))</f>
        <v>0</v>
      </c>
      <c r="U146" s="273">
        <f>IF(AB146=$AK$17,Z146,IF(AB146=$AK$14,Z146*(Übersicht!$G$110/(Übersicht!$G$39+Übersicht!$G$71+Übersicht!$G$110)),0))</f>
        <v>0</v>
      </c>
      <c r="V146" s="273">
        <f>IF(AB146=$AK$17,AA146,IF(AB146=$AK$14,AA146*(Übersicht!$G$110/(Übersicht!$G$39+Übersicht!$G$71+Übersicht!$G$110)),0))</f>
        <v>0</v>
      </c>
      <c r="W146" s="274">
        <f t="shared" si="83"/>
        <v>0</v>
      </c>
      <c r="X146" s="273">
        <f t="shared" si="84"/>
        <v>0</v>
      </c>
      <c r="Y146" s="273">
        <f t="shared" si="85"/>
        <v>0</v>
      </c>
      <c r="Z146" s="335"/>
      <c r="AA146" s="338"/>
      <c r="AB146" s="351"/>
    </row>
    <row r="147" spans="1:28">
      <c r="A147" s="18">
        <f>IF(B147&gt;0,SUM(B$15:$B147),0)</f>
        <v>0</v>
      </c>
      <c r="B147" s="18">
        <f t="shared" si="77"/>
        <v>0</v>
      </c>
      <c r="C147" s="18">
        <f>IF(D147&gt;0,SUM(D$15:$D147),0)</f>
        <v>0</v>
      </c>
      <c r="D147" s="18">
        <f t="shared" si="78"/>
        <v>0</v>
      </c>
      <c r="E147" s="18">
        <f>IF(F147&gt;0,SUM(F$15:$F147),0)</f>
        <v>0</v>
      </c>
      <c r="F147" s="18">
        <f t="shared" si="79"/>
        <v>0</v>
      </c>
      <c r="G147" s="18">
        <f>IF(H147&gt;0,SUM($H$15:H147),0)</f>
        <v>0</v>
      </c>
      <c r="H147" s="18">
        <f t="shared" si="80"/>
        <v>0</v>
      </c>
      <c r="I147" s="18">
        <f>IF(J147&gt;0,SUM($J$15:J147),0)</f>
        <v>0</v>
      </c>
      <c r="J147" s="18">
        <f t="shared" si="81"/>
        <v>0</v>
      </c>
      <c r="K147" s="18">
        <f>IF(L147&gt;0,SUM($L$15:L147),0)</f>
        <v>0</v>
      </c>
      <c r="L147" s="18">
        <f t="shared" si="82"/>
        <v>0</v>
      </c>
      <c r="M147" s="18"/>
      <c r="N147" s="18"/>
      <c r="O147" s="332"/>
      <c r="P147" s="334"/>
      <c r="Q147" s="273">
        <f>IF(AB147=$AK$15,Z147,IF(AB147=$AK$14,Z147*(Übersicht!$G$39/(Übersicht!$G$39+Übersicht!$G$71+Übersicht!$G$110)),0))</f>
        <v>0</v>
      </c>
      <c r="R147" s="273">
        <f>IF(AB147=$AK$15,AA147,IF(AB147=$AK$14,AA147*(Übersicht!$G$39/(Übersicht!$G$39+Übersicht!$G$71+Übersicht!$G$110)),0))</f>
        <v>0</v>
      </c>
      <c r="S147" s="273">
        <f>IF(AB147=$AK$16,Z147,IF(AB147=$AK$14,Z147*(Übersicht!$G$71/(Übersicht!$G$39+Übersicht!$G$71+Übersicht!$G$110)),0))</f>
        <v>0</v>
      </c>
      <c r="T147" s="273">
        <f>IF(AB147=$AK$16,AA147,IF(AB147=$AK$14,AA147*(Übersicht!$G$71/(Übersicht!$G$39+Übersicht!$G$71+Übersicht!$G$110)),0))</f>
        <v>0</v>
      </c>
      <c r="U147" s="273">
        <f>IF(AB147=$AK$17,Z147,IF(AB147=$AK$14,Z147*(Übersicht!$G$110/(Übersicht!$G$39+Übersicht!$G$71+Übersicht!$G$110)),0))</f>
        <v>0</v>
      </c>
      <c r="V147" s="273">
        <f>IF(AB147=$AK$17,AA147,IF(AB147=$AK$14,AA147*(Übersicht!$G$110/(Übersicht!$G$39+Übersicht!$G$71+Übersicht!$G$110)),0))</f>
        <v>0</v>
      </c>
      <c r="W147" s="274">
        <f t="shared" si="83"/>
        <v>0</v>
      </c>
      <c r="X147" s="273">
        <f t="shared" si="84"/>
        <v>0</v>
      </c>
      <c r="Y147" s="273">
        <f t="shared" si="85"/>
        <v>0</v>
      </c>
      <c r="Z147" s="335"/>
      <c r="AA147" s="338"/>
      <c r="AB147" s="351"/>
    </row>
    <row r="148" spans="1:28">
      <c r="A148" s="18">
        <f>IF(B148&gt;0,SUM(B$15:$B148),0)</f>
        <v>0</v>
      </c>
      <c r="B148" s="18">
        <f t="shared" si="77"/>
        <v>0</v>
      </c>
      <c r="C148" s="18">
        <f>IF(D148&gt;0,SUM(D$15:$D148),0)</f>
        <v>0</v>
      </c>
      <c r="D148" s="18">
        <f t="shared" si="78"/>
        <v>0</v>
      </c>
      <c r="E148" s="18">
        <f>IF(F148&gt;0,SUM(F$15:$F148),0)</f>
        <v>0</v>
      </c>
      <c r="F148" s="18">
        <f t="shared" si="79"/>
        <v>0</v>
      </c>
      <c r="G148" s="18">
        <f>IF(H148&gt;0,SUM($H$15:H148),0)</f>
        <v>0</v>
      </c>
      <c r="H148" s="18">
        <f t="shared" si="80"/>
        <v>0</v>
      </c>
      <c r="I148" s="18">
        <f>IF(J148&gt;0,SUM($J$15:J148),0)</f>
        <v>0</v>
      </c>
      <c r="J148" s="18">
        <f t="shared" si="81"/>
        <v>0</v>
      </c>
      <c r="K148" s="18">
        <f>IF(L148&gt;0,SUM($L$15:L148),0)</f>
        <v>0</v>
      </c>
      <c r="L148" s="18">
        <f t="shared" si="82"/>
        <v>0</v>
      </c>
      <c r="M148" s="18"/>
      <c r="N148" s="18"/>
      <c r="O148" s="332"/>
      <c r="P148" s="334"/>
      <c r="Q148" s="273">
        <f>IF(AB148=$AK$15,Z148,IF(AB148=$AK$14,Z148*(Übersicht!$G$39/(Übersicht!$G$39+Übersicht!$G$71+Übersicht!$G$110)),0))</f>
        <v>0</v>
      </c>
      <c r="R148" s="273">
        <f>IF(AB148=$AK$15,AA148,IF(AB148=$AK$14,AA148*(Übersicht!$G$39/(Übersicht!$G$39+Übersicht!$G$71+Übersicht!$G$110)),0))</f>
        <v>0</v>
      </c>
      <c r="S148" s="273">
        <f>IF(AB148=$AK$16,Z148,IF(AB148=$AK$14,Z148*(Übersicht!$G$71/(Übersicht!$G$39+Übersicht!$G$71+Übersicht!$G$110)),0))</f>
        <v>0</v>
      </c>
      <c r="T148" s="273">
        <f>IF(AB148=$AK$16,AA148,IF(AB148=$AK$14,AA148*(Übersicht!$G$71/(Übersicht!$G$39+Übersicht!$G$71+Übersicht!$G$110)),0))</f>
        <v>0</v>
      </c>
      <c r="U148" s="273">
        <f>IF(AB148=$AK$17,Z148,IF(AB148=$AK$14,Z148*(Übersicht!$G$110/(Übersicht!$G$39+Übersicht!$G$71+Übersicht!$G$110)),0))</f>
        <v>0</v>
      </c>
      <c r="V148" s="273">
        <f>IF(AB148=$AK$17,AA148,IF(AB148=$AK$14,AA148*(Übersicht!$G$110/(Übersicht!$G$39+Übersicht!$G$71+Übersicht!$G$110)),0))</f>
        <v>0</v>
      </c>
      <c r="W148" s="274">
        <f t="shared" si="83"/>
        <v>0</v>
      </c>
      <c r="X148" s="273">
        <f t="shared" si="84"/>
        <v>0</v>
      </c>
      <c r="Y148" s="273">
        <f t="shared" si="85"/>
        <v>0</v>
      </c>
      <c r="Z148" s="335"/>
      <c r="AA148" s="338"/>
      <c r="AB148" s="351"/>
    </row>
    <row r="149" spans="1:28">
      <c r="A149" s="18">
        <f>IF(B149&gt;0,SUM(B$15:$B149),0)</f>
        <v>0</v>
      </c>
      <c r="B149" s="18">
        <f t="shared" si="77"/>
        <v>0</v>
      </c>
      <c r="C149" s="18">
        <f>IF(D149&gt;0,SUM(D$15:$D149),0)</f>
        <v>0</v>
      </c>
      <c r="D149" s="18">
        <f t="shared" si="78"/>
        <v>0</v>
      </c>
      <c r="E149" s="18">
        <f>IF(F149&gt;0,SUM(F$15:$F149),0)</f>
        <v>0</v>
      </c>
      <c r="F149" s="18">
        <f t="shared" si="79"/>
        <v>0</v>
      </c>
      <c r="G149" s="18">
        <f>IF(H149&gt;0,SUM($H$15:H149),0)</f>
        <v>0</v>
      </c>
      <c r="H149" s="18">
        <f t="shared" si="80"/>
        <v>0</v>
      </c>
      <c r="I149" s="18">
        <f>IF(J149&gt;0,SUM($J$15:J149),0)</f>
        <v>0</v>
      </c>
      <c r="J149" s="18">
        <f t="shared" si="81"/>
        <v>0</v>
      </c>
      <c r="K149" s="18">
        <f>IF(L149&gt;0,SUM($L$15:L149),0)</f>
        <v>0</v>
      </c>
      <c r="L149" s="18">
        <f t="shared" si="82"/>
        <v>0</v>
      </c>
      <c r="M149" s="18"/>
      <c r="N149" s="18"/>
      <c r="O149" s="332"/>
      <c r="P149" s="334"/>
      <c r="Q149" s="273">
        <f>IF(AB149=$AK$15,Z149,IF(AB149=$AK$14,Z149*(Übersicht!$G$39/(Übersicht!$G$39+Übersicht!$G$71+Übersicht!$G$110)),0))</f>
        <v>0</v>
      </c>
      <c r="R149" s="273">
        <f>IF(AB149=$AK$15,AA149,IF(AB149=$AK$14,AA149*(Übersicht!$G$39/(Übersicht!$G$39+Übersicht!$G$71+Übersicht!$G$110)),0))</f>
        <v>0</v>
      </c>
      <c r="S149" s="273">
        <f>IF(AB149=$AK$16,Z149,IF(AB149=$AK$14,Z149*(Übersicht!$G$71/(Übersicht!$G$39+Übersicht!$G$71+Übersicht!$G$110)),0))</f>
        <v>0</v>
      </c>
      <c r="T149" s="273">
        <f>IF(AB149=$AK$16,AA149,IF(AB149=$AK$14,AA149*(Übersicht!$G$71/(Übersicht!$G$39+Übersicht!$G$71+Übersicht!$G$110)),0))</f>
        <v>0</v>
      </c>
      <c r="U149" s="273">
        <f>IF(AB149=$AK$17,Z149,IF(AB149=$AK$14,Z149*(Übersicht!$G$110/(Übersicht!$G$39+Übersicht!$G$71+Übersicht!$G$110)),0))</f>
        <v>0</v>
      </c>
      <c r="V149" s="273">
        <f>IF(AB149=$AK$17,AA149,IF(AB149=$AK$14,AA149*(Übersicht!$G$110/(Übersicht!$G$39+Übersicht!$G$71+Übersicht!$G$110)),0))</f>
        <v>0</v>
      </c>
      <c r="W149" s="274">
        <f t="shared" si="83"/>
        <v>0</v>
      </c>
      <c r="X149" s="273">
        <f t="shared" si="84"/>
        <v>0</v>
      </c>
      <c r="Y149" s="273">
        <f t="shared" si="85"/>
        <v>0</v>
      </c>
      <c r="Z149" s="335"/>
      <c r="AA149" s="338"/>
      <c r="AB149" s="351"/>
    </row>
    <row r="150" spans="1:28">
      <c r="A150" s="18">
        <f>IF(B150&gt;0,SUM(B$15:$B150),0)</f>
        <v>0</v>
      </c>
      <c r="B150" s="18">
        <f t="shared" si="77"/>
        <v>0</v>
      </c>
      <c r="C150" s="18">
        <f>IF(D150&gt;0,SUM(D$15:$D150),0)</f>
        <v>0</v>
      </c>
      <c r="D150" s="18">
        <f t="shared" si="78"/>
        <v>0</v>
      </c>
      <c r="E150" s="18">
        <f>IF(F150&gt;0,SUM(F$15:$F150),0)</f>
        <v>0</v>
      </c>
      <c r="F150" s="18">
        <f t="shared" si="79"/>
        <v>0</v>
      </c>
      <c r="G150" s="18">
        <f>IF(H150&gt;0,SUM($H$15:H150),0)</f>
        <v>0</v>
      </c>
      <c r="H150" s="18">
        <f t="shared" si="80"/>
        <v>0</v>
      </c>
      <c r="I150" s="18">
        <f>IF(J150&gt;0,SUM($J$15:J150),0)</f>
        <v>0</v>
      </c>
      <c r="J150" s="18">
        <f t="shared" si="81"/>
        <v>0</v>
      </c>
      <c r="K150" s="18">
        <f>IF(L150&gt;0,SUM($L$15:L150),0)</f>
        <v>0</v>
      </c>
      <c r="L150" s="18">
        <f t="shared" si="82"/>
        <v>0</v>
      </c>
      <c r="M150" s="18"/>
      <c r="N150" s="18"/>
      <c r="O150" s="332"/>
      <c r="P150" s="334"/>
      <c r="Q150" s="273">
        <f>IF(AB150=$AK$15,Z150,IF(AB150=$AK$14,Z150*(Übersicht!$G$39/(Übersicht!$G$39+Übersicht!$G$71+Übersicht!$G$110)),0))</f>
        <v>0</v>
      </c>
      <c r="R150" s="273">
        <f>IF(AB150=$AK$15,AA150,IF(AB150=$AK$14,AA150*(Übersicht!$G$39/(Übersicht!$G$39+Übersicht!$G$71+Übersicht!$G$110)),0))</f>
        <v>0</v>
      </c>
      <c r="S150" s="273">
        <f>IF(AB150=$AK$16,Z150,IF(AB150=$AK$14,Z150*(Übersicht!$G$71/(Übersicht!$G$39+Übersicht!$G$71+Übersicht!$G$110)),0))</f>
        <v>0</v>
      </c>
      <c r="T150" s="273">
        <f>IF(AB150=$AK$16,AA150,IF(AB150=$AK$14,AA150*(Übersicht!$G$71/(Übersicht!$G$39+Übersicht!$G$71+Übersicht!$G$110)),0))</f>
        <v>0</v>
      </c>
      <c r="U150" s="273">
        <f>IF(AB150=$AK$17,Z150,IF(AB150=$AK$14,Z150*(Übersicht!$G$110/(Übersicht!$G$39+Übersicht!$G$71+Übersicht!$G$110)),0))</f>
        <v>0</v>
      </c>
      <c r="V150" s="273">
        <f>IF(AB150=$AK$17,AA150,IF(AB150=$AK$14,AA150*(Übersicht!$G$110/(Übersicht!$G$39+Übersicht!$G$71+Übersicht!$G$110)),0))</f>
        <v>0</v>
      </c>
      <c r="W150" s="274">
        <f t="shared" si="83"/>
        <v>0</v>
      </c>
      <c r="X150" s="273">
        <f t="shared" si="84"/>
        <v>0</v>
      </c>
      <c r="Y150" s="273">
        <f t="shared" si="85"/>
        <v>0</v>
      </c>
      <c r="Z150" s="335"/>
      <c r="AA150" s="338"/>
      <c r="AB150" s="351"/>
    </row>
    <row r="151" spans="1:28">
      <c r="A151" s="18">
        <f>IF(B151&gt;0,SUM(B$15:$B151),0)</f>
        <v>0</v>
      </c>
      <c r="B151" s="18">
        <f t="shared" si="68"/>
        <v>0</v>
      </c>
      <c r="C151" s="18">
        <f>IF(D151&gt;0,SUM(D$15:$D151),0)</f>
        <v>0</v>
      </c>
      <c r="D151" s="18">
        <f t="shared" si="69"/>
        <v>0</v>
      </c>
      <c r="E151" s="18">
        <f>IF(F151&gt;0,SUM(F$15:$F151),0)</f>
        <v>0</v>
      </c>
      <c r="F151" s="18">
        <f t="shared" si="67"/>
        <v>0</v>
      </c>
      <c r="G151" s="18">
        <f>IF(H151&gt;0,SUM($H$15:H151),0)</f>
        <v>0</v>
      </c>
      <c r="H151" s="18">
        <f t="shared" si="76"/>
        <v>0</v>
      </c>
      <c r="I151" s="18">
        <f>IF(J151&gt;0,SUM($J$15:J151),0)</f>
        <v>0</v>
      </c>
      <c r="J151" s="18">
        <f t="shared" si="65"/>
        <v>0</v>
      </c>
      <c r="K151" s="18">
        <f>IF(L151&gt;0,SUM($L$15:L151),0)</f>
        <v>0</v>
      </c>
      <c r="L151" s="18">
        <f t="shared" si="73"/>
        <v>0</v>
      </c>
      <c r="M151" s="18"/>
      <c r="N151" s="18"/>
      <c r="O151" s="332"/>
      <c r="P151" s="334"/>
      <c r="Q151" s="273">
        <f>IF(AB151=$AK$15,Z151,IF(AB151=$AK$14,Z151*(Übersicht!$G$39/(Übersicht!$G$39+Übersicht!$G$71+Übersicht!$G$110)),0))</f>
        <v>0</v>
      </c>
      <c r="R151" s="273">
        <f>IF(AB151=$AK$15,AA151,IF(AB151=$AK$14,AA151*(Übersicht!$G$39/(Übersicht!$G$39+Übersicht!$G$71+Übersicht!$G$110)),0))</f>
        <v>0</v>
      </c>
      <c r="S151" s="273">
        <f>IF(AB151=$AK$16,Z151,IF(AB151=$AK$14,Z151*(Übersicht!$G$71/(Übersicht!$G$39+Übersicht!$G$71+Übersicht!$G$110)),0))</f>
        <v>0</v>
      </c>
      <c r="T151" s="273">
        <f>IF(AB151=$AK$16,AA151,IF(AB151=$AK$14,AA151*(Übersicht!$G$71/(Übersicht!$G$39+Übersicht!$G$71+Übersicht!$G$110)),0))</f>
        <v>0</v>
      </c>
      <c r="U151" s="273">
        <f>IF(AB151=$AK$17,Z151,IF(AB151=$AK$14,Z151*(Übersicht!$G$110/(Übersicht!$G$39+Übersicht!$G$71+Übersicht!$G$110)),0))</f>
        <v>0</v>
      </c>
      <c r="V151" s="273">
        <f>IF(AB151=$AK$17,AA151,IF(AB151=$AK$14,AA151*(Übersicht!$G$110/(Übersicht!$G$39+Übersicht!$G$71+Übersicht!$G$110)),0))</f>
        <v>0</v>
      </c>
      <c r="W151" s="274">
        <f t="shared" si="70"/>
        <v>0</v>
      </c>
      <c r="X151" s="273">
        <f t="shared" si="71"/>
        <v>0</v>
      </c>
      <c r="Y151" s="273">
        <f t="shared" si="74"/>
        <v>0</v>
      </c>
      <c r="Z151" s="335"/>
      <c r="AA151" s="338"/>
      <c r="AB151" s="351"/>
    </row>
    <row r="152" spans="1:28">
      <c r="A152" s="18">
        <f>IF(B152&gt;0,SUM(B$15:$B152),0)</f>
        <v>0</v>
      </c>
      <c r="B152" s="18">
        <f t="shared" si="68"/>
        <v>0</v>
      </c>
      <c r="C152" s="18">
        <f>IF(D152&gt;0,SUM(D$15:$D152),0)</f>
        <v>0</v>
      </c>
      <c r="D152" s="18">
        <f t="shared" si="69"/>
        <v>0</v>
      </c>
      <c r="E152" s="18">
        <f>IF(F152&gt;0,SUM(F$15:$F152),0)</f>
        <v>0</v>
      </c>
      <c r="F152" s="18">
        <f t="shared" si="67"/>
        <v>0</v>
      </c>
      <c r="G152" s="18">
        <f>IF(H152&gt;0,SUM($H$15:H152),0)</f>
        <v>0</v>
      </c>
      <c r="H152" s="18">
        <f t="shared" si="76"/>
        <v>0</v>
      </c>
      <c r="I152" s="18">
        <f>IF(J152&gt;0,SUM($J$15:J152),0)</f>
        <v>0</v>
      </c>
      <c r="J152" s="18">
        <f t="shared" si="65"/>
        <v>0</v>
      </c>
      <c r="K152" s="18">
        <f>IF(L152&gt;0,SUM($L$15:L152),0)</f>
        <v>0</v>
      </c>
      <c r="L152" s="18">
        <f t="shared" si="73"/>
        <v>0</v>
      </c>
      <c r="M152" s="18"/>
      <c r="N152" s="18"/>
      <c r="O152" s="332"/>
      <c r="P152" s="334"/>
      <c r="Q152" s="273">
        <f>IF(AB152=$AK$15,Z152,IF(AB152=$AK$14,Z152*(Übersicht!$G$39/(Übersicht!$G$39+Übersicht!$G$71+Übersicht!$G$110)),0))</f>
        <v>0</v>
      </c>
      <c r="R152" s="273">
        <f>IF(AB152=$AK$15,AA152,IF(AB152=$AK$14,AA152*(Übersicht!$G$39/(Übersicht!$G$39+Übersicht!$G$71+Übersicht!$G$110)),0))</f>
        <v>0</v>
      </c>
      <c r="S152" s="273">
        <f>IF(AB152=$AK$16,Z152,IF(AB152=$AK$14,Z152*(Übersicht!$G$71/(Übersicht!$G$39+Übersicht!$G$71+Übersicht!$G$110)),0))</f>
        <v>0</v>
      </c>
      <c r="T152" s="273">
        <f>IF(AB152=$AK$16,AA152,IF(AB152=$AK$14,AA152*(Übersicht!$G$71/(Übersicht!$G$39+Übersicht!$G$71+Übersicht!$G$110)),0))</f>
        <v>0</v>
      </c>
      <c r="U152" s="273">
        <f>IF(AB152=$AK$17,Z152,IF(AB152=$AK$14,Z152*(Übersicht!$G$110/(Übersicht!$G$39+Übersicht!$G$71+Übersicht!$G$110)),0))</f>
        <v>0</v>
      </c>
      <c r="V152" s="273">
        <f>IF(AB152=$AK$17,AA152,IF(AB152=$AK$14,AA152*(Übersicht!$G$110/(Übersicht!$G$39+Übersicht!$G$71+Übersicht!$G$110)),0))</f>
        <v>0</v>
      </c>
      <c r="W152" s="274">
        <f t="shared" si="70"/>
        <v>0</v>
      </c>
      <c r="X152" s="273">
        <f t="shared" si="71"/>
        <v>0</v>
      </c>
      <c r="Y152" s="273">
        <f t="shared" si="74"/>
        <v>0</v>
      </c>
      <c r="Z152" s="335"/>
      <c r="AA152" s="338"/>
      <c r="AB152" s="351"/>
    </row>
    <row r="153" spans="1:28">
      <c r="A153" s="18">
        <f>IF(B153&gt;0,SUM(B$15:$B153),0)</f>
        <v>0</v>
      </c>
      <c r="B153" s="18">
        <f t="shared" si="68"/>
        <v>0</v>
      </c>
      <c r="C153" s="18">
        <f>IF(D153&gt;0,SUM(D$15:$D153),0)</f>
        <v>0</v>
      </c>
      <c r="D153" s="18">
        <f t="shared" si="69"/>
        <v>0</v>
      </c>
      <c r="E153" s="18">
        <f>IF(F153&gt;0,SUM(F$15:$F153),0)</f>
        <v>0</v>
      </c>
      <c r="F153" s="18">
        <f t="shared" si="67"/>
        <v>0</v>
      </c>
      <c r="G153" s="18">
        <f>IF(H153&gt;0,SUM($H$15:H153),0)</f>
        <v>0</v>
      </c>
      <c r="H153" s="18">
        <f t="shared" si="76"/>
        <v>0</v>
      </c>
      <c r="I153" s="18">
        <f>IF(J153&gt;0,SUM($J$15:J153),0)</f>
        <v>0</v>
      </c>
      <c r="J153" s="18">
        <f t="shared" si="65"/>
        <v>0</v>
      </c>
      <c r="K153" s="18">
        <f>IF(L153&gt;0,SUM($L$15:L153),0)</f>
        <v>0</v>
      </c>
      <c r="L153" s="18">
        <f t="shared" si="73"/>
        <v>0</v>
      </c>
      <c r="M153" s="18"/>
      <c r="N153" s="18"/>
      <c r="O153" s="332"/>
      <c r="P153" s="334"/>
      <c r="Q153" s="273">
        <f>IF(AB153=$AK$15,Z153,IF(AB153=$AK$14,Z153*(Übersicht!$G$39/(Übersicht!$G$39+Übersicht!$G$71+Übersicht!$G$110)),0))</f>
        <v>0</v>
      </c>
      <c r="R153" s="273">
        <f>IF(AB153=$AK$15,AA153,IF(AB153=$AK$14,AA153*(Übersicht!$G$39/(Übersicht!$G$39+Übersicht!$G$71+Übersicht!$G$110)),0))</f>
        <v>0</v>
      </c>
      <c r="S153" s="273">
        <f>IF(AB153=$AK$16,Z153,IF(AB153=$AK$14,Z153*(Übersicht!$G$71/(Übersicht!$G$39+Übersicht!$G$71+Übersicht!$G$110)),0))</f>
        <v>0</v>
      </c>
      <c r="T153" s="273">
        <f>IF(AB153=$AK$16,AA153,IF(AB153=$AK$14,AA153*(Übersicht!$G$71/(Übersicht!$G$39+Übersicht!$G$71+Übersicht!$G$110)),0))</f>
        <v>0</v>
      </c>
      <c r="U153" s="273">
        <f>IF(AB153=$AK$17,Z153,IF(AB153=$AK$14,Z153*(Übersicht!$G$110/(Übersicht!$G$39+Übersicht!$G$71+Übersicht!$G$110)),0))</f>
        <v>0</v>
      </c>
      <c r="V153" s="273">
        <f>IF(AB153=$AK$17,AA153,IF(AB153=$AK$14,AA153*(Übersicht!$G$110/(Übersicht!$G$39+Übersicht!$G$71+Übersicht!$G$110)),0))</f>
        <v>0</v>
      </c>
      <c r="W153" s="274">
        <f t="shared" si="70"/>
        <v>0</v>
      </c>
      <c r="X153" s="273">
        <f t="shared" si="71"/>
        <v>0</v>
      </c>
      <c r="Y153" s="273">
        <f>IF(AB153=$AK$20,AA153-Z153,0)</f>
        <v>0</v>
      </c>
      <c r="Z153" s="335"/>
      <c r="AA153" s="338"/>
      <c r="AB153" s="351"/>
    </row>
    <row r="154" spans="1:28">
      <c r="A154" s="18">
        <f>IF(B154&gt;0,SUM(B$15:$B154),0)</f>
        <v>0</v>
      </c>
      <c r="B154" s="18">
        <f t="shared" si="68"/>
        <v>0</v>
      </c>
      <c r="C154" s="18">
        <f>IF(D154&gt;0,SUM(D$15:$D154),0)</f>
        <v>0</v>
      </c>
      <c r="D154" s="18">
        <f t="shared" si="69"/>
        <v>0</v>
      </c>
      <c r="E154" s="18">
        <f>IF(F154&gt;0,SUM(F$15:$F154),0)</f>
        <v>0</v>
      </c>
      <c r="F154" s="18">
        <f t="shared" si="67"/>
        <v>0</v>
      </c>
      <c r="G154" s="18">
        <f>IF(H154&gt;0,SUM($H$15:H154),0)</f>
        <v>0</v>
      </c>
      <c r="H154" s="18">
        <f t="shared" si="76"/>
        <v>0</v>
      </c>
      <c r="I154" s="18">
        <f>IF(J154&gt;0,SUM($J$15:J154),0)</f>
        <v>0</v>
      </c>
      <c r="J154" s="18">
        <f t="shared" si="65"/>
        <v>0</v>
      </c>
      <c r="K154" s="18">
        <f>IF(L154&gt;0,SUM($L$15:L154),0)</f>
        <v>0</v>
      </c>
      <c r="L154" s="18">
        <f t="shared" si="73"/>
        <v>0</v>
      </c>
      <c r="M154" s="18"/>
      <c r="N154" s="18"/>
      <c r="O154" s="332"/>
      <c r="P154" s="334"/>
      <c r="Q154" s="273">
        <f>IF(AB154=$AK$15,Z154,IF(AB154=$AK$14,Z154*(Übersicht!$G$39/(Übersicht!$G$39+Übersicht!$G$71+Übersicht!$G$110)),0))</f>
        <v>0</v>
      </c>
      <c r="R154" s="273">
        <f>IF(AB154=$AK$15,AA154,IF(AB154=$AK$14,AA154*(Übersicht!$G$39/(Übersicht!$G$39+Übersicht!$G$71+Übersicht!$G$110)),0))</f>
        <v>0</v>
      </c>
      <c r="S154" s="273">
        <f>IF(AB154=$AK$16,Z154,IF(AB154=$AK$14,Z154*(Übersicht!$G$71/(Übersicht!$G$39+Übersicht!$G$71+Übersicht!$G$110)),0))</f>
        <v>0</v>
      </c>
      <c r="T154" s="273">
        <f>IF(AB154=$AK$16,AA154,IF(AB154=$AK$14,AA154*(Übersicht!$G$71/(Übersicht!$G$39+Übersicht!$G$71+Übersicht!$G$110)),0))</f>
        <v>0</v>
      </c>
      <c r="U154" s="273">
        <f>IF(AB154=$AK$17,Z154,IF(AB154=$AK$14,Z154*(Übersicht!$G$110/(Übersicht!$G$39+Übersicht!$G$71+Übersicht!$G$110)),0))</f>
        <v>0</v>
      </c>
      <c r="V154" s="273">
        <f>IF(AB154=$AK$17,AA154,IF(AB154=$AK$14,AA154*(Übersicht!$G$110/(Übersicht!$G$39+Übersicht!$G$71+Übersicht!$G$110)),0))</f>
        <v>0</v>
      </c>
      <c r="W154" s="274">
        <f t="shared" si="70"/>
        <v>0</v>
      </c>
      <c r="X154" s="273">
        <f t="shared" si="71"/>
        <v>0</v>
      </c>
      <c r="Y154" s="273">
        <f t="shared" si="74"/>
        <v>0</v>
      </c>
      <c r="Z154" s="335"/>
      <c r="AA154" s="338"/>
      <c r="AB154" s="351"/>
    </row>
    <row r="155" spans="1:28">
      <c r="A155" s="18">
        <f>IF(B155&gt;0,SUM(B$15:$B155),0)</f>
        <v>0</v>
      </c>
      <c r="B155" s="18">
        <f t="shared" si="68"/>
        <v>0</v>
      </c>
      <c r="C155" s="18">
        <f>IF(D155&gt;0,SUM(D$15:$D155),0)</f>
        <v>0</v>
      </c>
      <c r="D155" s="18">
        <f t="shared" si="69"/>
        <v>0</v>
      </c>
      <c r="E155" s="18">
        <f>IF(F155&gt;0,SUM(F$15:$F155),0)</f>
        <v>0</v>
      </c>
      <c r="F155" s="18">
        <f t="shared" si="67"/>
        <v>0</v>
      </c>
      <c r="G155" s="18">
        <f>IF(H155&gt;0,SUM($H$15:H155),0)</f>
        <v>0</v>
      </c>
      <c r="H155" s="18">
        <f t="shared" si="76"/>
        <v>0</v>
      </c>
      <c r="I155" s="18">
        <f>IF(J155&gt;0,SUM($J$15:J155),0)</f>
        <v>0</v>
      </c>
      <c r="J155" s="18">
        <f t="shared" si="65"/>
        <v>0</v>
      </c>
      <c r="K155" s="18">
        <f>IF(L155&gt;0,SUM($L$15:L155),0)</f>
        <v>0</v>
      </c>
      <c r="L155" s="18">
        <f t="shared" si="73"/>
        <v>0</v>
      </c>
      <c r="M155" s="18"/>
      <c r="N155" s="18"/>
      <c r="O155" s="332"/>
      <c r="P155" s="334"/>
      <c r="Q155" s="273">
        <f>IF(AB155=$AK$15,Z155,IF(AB155=$AK$14,Z155*(Übersicht!$G$39/(Übersicht!$G$39+Übersicht!$G$71+Übersicht!$G$110)),0))</f>
        <v>0</v>
      </c>
      <c r="R155" s="273">
        <f>IF(AB155=$AK$15,AA155,IF(AB155=$AK$14,AA155*(Übersicht!$G$39/(Übersicht!$G$39+Übersicht!$G$71+Übersicht!$G$110)),0))</f>
        <v>0</v>
      </c>
      <c r="S155" s="273">
        <f>IF(AB155=$AK$16,Z155,IF(AB155=$AK$14,Z155*(Übersicht!$G$71/(Übersicht!$G$39+Übersicht!$G$71+Übersicht!$G$110)),0))</f>
        <v>0</v>
      </c>
      <c r="T155" s="273">
        <f>IF(AB155=$AK$16,AA155,IF(AB155=$AK$14,AA155*(Übersicht!$G$71/(Übersicht!$G$39+Übersicht!$G$71+Übersicht!$G$110)),0))</f>
        <v>0</v>
      </c>
      <c r="U155" s="273">
        <f>IF(AB155=$AK$17,Z155,IF(AB155=$AK$14,Z155*(Übersicht!$G$110/(Übersicht!$G$39+Übersicht!$G$71+Übersicht!$G$110)),0))</f>
        <v>0</v>
      </c>
      <c r="V155" s="273">
        <f>IF(AB155=$AK$17,AA155,IF(AB155=$AK$14,AA155*(Übersicht!$G$110/(Übersicht!$G$39+Übersicht!$G$71+Übersicht!$G$110)),0))</f>
        <v>0</v>
      </c>
      <c r="W155" s="274">
        <f t="shared" si="70"/>
        <v>0</v>
      </c>
      <c r="X155" s="273">
        <f t="shared" si="71"/>
        <v>0</v>
      </c>
      <c r="Y155" s="273">
        <f t="shared" si="74"/>
        <v>0</v>
      </c>
      <c r="Z155" s="335"/>
      <c r="AA155" s="338"/>
      <c r="AB155" s="351"/>
    </row>
    <row r="156" spans="1:28">
      <c r="A156" s="18">
        <f>IF(B156&gt;0,SUM(B$15:$B156),0)</f>
        <v>0</v>
      </c>
      <c r="B156" s="18">
        <f t="shared" si="68"/>
        <v>0</v>
      </c>
      <c r="C156" s="18">
        <f>IF(D156&gt;0,SUM(D$15:$D156),0)</f>
        <v>0</v>
      </c>
      <c r="D156" s="18">
        <f t="shared" si="69"/>
        <v>0</v>
      </c>
      <c r="E156" s="18">
        <f>IF(F156&gt;0,SUM(F$15:$F156),0)</f>
        <v>0</v>
      </c>
      <c r="F156" s="18">
        <f t="shared" si="67"/>
        <v>0</v>
      </c>
      <c r="G156" s="18">
        <f>IF(H156&gt;0,SUM($H$15:H156),0)</f>
        <v>0</v>
      </c>
      <c r="H156" s="18">
        <f t="shared" si="76"/>
        <v>0</v>
      </c>
      <c r="I156" s="18">
        <f>IF(J156&gt;0,SUM($J$15:J156),0)</f>
        <v>0</v>
      </c>
      <c r="J156" s="18">
        <f t="shared" si="65"/>
        <v>0</v>
      </c>
      <c r="K156" s="18">
        <f>IF(L156&gt;0,SUM($L$15:L156),0)</f>
        <v>0</v>
      </c>
      <c r="L156" s="18">
        <f t="shared" si="73"/>
        <v>0</v>
      </c>
      <c r="M156" s="18"/>
      <c r="N156" s="18"/>
      <c r="O156" s="332"/>
      <c r="P156" s="334"/>
      <c r="Q156" s="273">
        <f>IF(AB156=$AK$15,Z156,IF(AB156=$AK$14,Z156*(Übersicht!$G$39/(Übersicht!$G$39+Übersicht!$G$71+Übersicht!$G$110)),0))</f>
        <v>0</v>
      </c>
      <c r="R156" s="273">
        <f>IF(AB156=$AK$15,AA156,IF(AB156=$AK$14,AA156*(Übersicht!$G$39/(Übersicht!$G$39+Übersicht!$G$71+Übersicht!$G$110)),0))</f>
        <v>0</v>
      </c>
      <c r="S156" s="273">
        <f>IF(AB156=$AK$16,Z156,IF(AB156=$AK$14,Z156*(Übersicht!$G$71/(Übersicht!$G$39+Übersicht!$G$71+Übersicht!$G$110)),0))</f>
        <v>0</v>
      </c>
      <c r="T156" s="273">
        <f>IF(AB156=$AK$16,AA156,IF(AB156=$AK$14,AA156*(Übersicht!$G$71/(Übersicht!$G$39+Übersicht!$G$71+Übersicht!$G$110)),0))</f>
        <v>0</v>
      </c>
      <c r="U156" s="273">
        <f>IF(AB156=$AK$17,Z156,IF(AB156=$AK$14,Z156*(Übersicht!$G$110/(Übersicht!$G$39+Übersicht!$G$71+Übersicht!$G$110)),0))</f>
        <v>0</v>
      </c>
      <c r="V156" s="273">
        <f>IF(AB156=$AK$17,AA156,IF(AB156=$AK$14,AA156*(Übersicht!$G$110/(Übersicht!$G$39+Übersicht!$G$71+Übersicht!$G$110)),0))</f>
        <v>0</v>
      </c>
      <c r="W156" s="274">
        <f t="shared" si="70"/>
        <v>0</v>
      </c>
      <c r="X156" s="273">
        <f t="shared" si="71"/>
        <v>0</v>
      </c>
      <c r="Y156" s="273">
        <f t="shared" si="74"/>
        <v>0</v>
      </c>
      <c r="Z156" s="335"/>
      <c r="AA156" s="338"/>
      <c r="AB156" s="351"/>
    </row>
    <row r="157" spans="1:28">
      <c r="A157" s="18">
        <f>IF(B157&gt;0,SUM(B$15:$B157),0)</f>
        <v>0</v>
      </c>
      <c r="B157" s="18">
        <f t="shared" si="68"/>
        <v>0</v>
      </c>
      <c r="C157" s="18">
        <f>IF(D157&gt;0,SUM(D$15:$D157),0)</f>
        <v>0</v>
      </c>
      <c r="D157" s="18">
        <f t="shared" si="69"/>
        <v>0</v>
      </c>
      <c r="E157" s="18">
        <f>IF(F157&gt;0,SUM(F$15:$F157),0)</f>
        <v>0</v>
      </c>
      <c r="F157" s="18">
        <f t="shared" si="67"/>
        <v>0</v>
      </c>
      <c r="G157" s="18">
        <f>IF(H157&gt;0,SUM($H$15:H157),0)</f>
        <v>0</v>
      </c>
      <c r="H157" s="18">
        <f t="shared" si="76"/>
        <v>0</v>
      </c>
      <c r="I157" s="18">
        <f>IF(J157&gt;0,SUM($J$15:J157),0)</f>
        <v>0</v>
      </c>
      <c r="J157" s="18">
        <f t="shared" si="65"/>
        <v>0</v>
      </c>
      <c r="K157" s="18">
        <f>IF(L157&gt;0,SUM($L$15:L157),0)</f>
        <v>0</v>
      </c>
      <c r="L157" s="18">
        <f t="shared" si="73"/>
        <v>0</v>
      </c>
      <c r="M157" s="18"/>
      <c r="N157" s="18"/>
      <c r="O157" s="332"/>
      <c r="P157" s="334"/>
      <c r="Q157" s="273">
        <f>IF(AB157=$AK$15,Z157,IF(AB157=$AK$14,Z157*(Übersicht!$G$39/(Übersicht!$G$39+Übersicht!$G$71+Übersicht!$G$110)),0))</f>
        <v>0</v>
      </c>
      <c r="R157" s="273">
        <f>IF(AB157=$AK$15,AA157,IF(AB157=$AK$14,AA157*(Übersicht!$G$39/(Übersicht!$G$39+Übersicht!$G$71+Übersicht!$G$110)),0))</f>
        <v>0</v>
      </c>
      <c r="S157" s="273">
        <f>IF(AB157=$AK$16,Z157,IF(AB157=$AK$14,Z157*(Übersicht!$G$71/(Übersicht!$G$39+Übersicht!$G$71+Übersicht!$G$110)),0))</f>
        <v>0</v>
      </c>
      <c r="T157" s="273">
        <f>IF(AB157=$AK$16,AA157,IF(AB157=$AK$14,AA157*(Übersicht!$G$71/(Übersicht!$G$39+Übersicht!$G$71+Übersicht!$G$110)),0))</f>
        <v>0</v>
      </c>
      <c r="U157" s="273">
        <f>IF(AB157=$AK$17,Z157,IF(AB157=$AK$14,Z157*(Übersicht!$G$110/(Übersicht!$G$39+Übersicht!$G$71+Übersicht!$G$110)),0))</f>
        <v>0</v>
      </c>
      <c r="V157" s="273">
        <f>IF(AB157=$AK$17,AA157,IF(AB157=$AK$14,AA157*(Übersicht!$G$110/(Übersicht!$G$39+Übersicht!$G$71+Übersicht!$G$110)),0))</f>
        <v>0</v>
      </c>
      <c r="W157" s="274">
        <f t="shared" si="70"/>
        <v>0</v>
      </c>
      <c r="X157" s="273">
        <f t="shared" si="71"/>
        <v>0</v>
      </c>
      <c r="Y157" s="273">
        <f t="shared" si="74"/>
        <v>0</v>
      </c>
      <c r="Z157" s="335"/>
      <c r="AA157" s="338"/>
      <c r="AB157" s="351"/>
    </row>
    <row r="158" spans="1:28">
      <c r="A158" s="18">
        <f>IF(B158&gt;0,SUM(B$15:$B158),0)</f>
        <v>0</v>
      </c>
      <c r="B158" s="18">
        <f t="shared" si="68"/>
        <v>0</v>
      </c>
      <c r="C158" s="18">
        <f>IF(D158&gt;0,SUM(D$15:$D158),0)</f>
        <v>0</v>
      </c>
      <c r="D158" s="18">
        <f t="shared" si="69"/>
        <v>0</v>
      </c>
      <c r="E158" s="18">
        <f>IF(F158&gt;0,SUM(F$15:$F158),0)</f>
        <v>0</v>
      </c>
      <c r="F158" s="18">
        <f t="shared" si="67"/>
        <v>0</v>
      </c>
      <c r="G158" s="18">
        <f>IF(H158&gt;0,SUM($H$15:H158),0)</f>
        <v>0</v>
      </c>
      <c r="H158" s="18">
        <f t="shared" si="76"/>
        <v>0</v>
      </c>
      <c r="I158" s="18">
        <f>IF(J158&gt;0,SUM($J$15:J158),0)</f>
        <v>0</v>
      </c>
      <c r="J158" s="18">
        <f t="shared" si="65"/>
        <v>0</v>
      </c>
      <c r="K158" s="18">
        <f>IF(L158&gt;0,SUM($L$15:L158),0)</f>
        <v>0</v>
      </c>
      <c r="L158" s="18">
        <f t="shared" si="73"/>
        <v>0</v>
      </c>
      <c r="M158" s="18"/>
      <c r="N158" s="18"/>
      <c r="O158" s="332"/>
      <c r="P158" s="334"/>
      <c r="Q158" s="273">
        <f>IF(AB158=$AK$15,Z158,IF(AB158=$AK$14,Z158*(Übersicht!$G$39/(Übersicht!$G$39+Übersicht!$G$71+Übersicht!$G$110)),0))</f>
        <v>0</v>
      </c>
      <c r="R158" s="273">
        <f>IF(AB158=$AK$15,AA158,IF(AB158=$AK$14,AA158*(Übersicht!$G$39/(Übersicht!$G$39+Übersicht!$G$71+Übersicht!$G$110)),0))</f>
        <v>0</v>
      </c>
      <c r="S158" s="273">
        <f>IF(AB158=$AK$16,Z158,IF(AB158=$AK$14,Z158*(Übersicht!$G$71/(Übersicht!$G$39+Übersicht!$G$71+Übersicht!$G$110)),0))</f>
        <v>0</v>
      </c>
      <c r="T158" s="273">
        <f>IF(AB158=$AK$16,AA158,IF(AB158=$AK$14,AA158*(Übersicht!$G$71/(Übersicht!$G$39+Übersicht!$G$71+Übersicht!$G$110)),0))</f>
        <v>0</v>
      </c>
      <c r="U158" s="273">
        <f>IF(AB158=$AK$17,Z158,IF(AB158=$AK$14,Z158*(Übersicht!$G$110/(Übersicht!$G$39+Übersicht!$G$71+Übersicht!$G$110)),0))</f>
        <v>0</v>
      </c>
      <c r="V158" s="273">
        <f>IF(AB158=$AK$17,AA158,IF(AB158=$AK$14,AA158*(Übersicht!$G$110/(Übersicht!$G$39+Übersicht!$G$71+Übersicht!$G$110)),0))</f>
        <v>0</v>
      </c>
      <c r="W158" s="274">
        <f t="shared" si="70"/>
        <v>0</v>
      </c>
      <c r="X158" s="273">
        <f t="shared" si="71"/>
        <v>0</v>
      </c>
      <c r="Y158" s="273">
        <f t="shared" si="74"/>
        <v>0</v>
      </c>
      <c r="Z158" s="335"/>
      <c r="AA158" s="338"/>
      <c r="AB158" s="351"/>
    </row>
    <row r="159" spans="1:28">
      <c r="A159" s="18">
        <f>IF(B159&gt;0,SUM(B$15:$B159),0)</f>
        <v>0</v>
      </c>
      <c r="B159" s="18">
        <f t="shared" si="68"/>
        <v>0</v>
      </c>
      <c r="C159" s="18">
        <f>IF(D159&gt;0,SUM(D$15:$D159),0)</f>
        <v>0</v>
      </c>
      <c r="D159" s="18">
        <f t="shared" si="69"/>
        <v>0</v>
      </c>
      <c r="E159" s="18">
        <f>IF(F159&gt;0,SUM(F$15:$F159),0)</f>
        <v>0</v>
      </c>
      <c r="F159" s="18">
        <f t="shared" si="67"/>
        <v>0</v>
      </c>
      <c r="G159" s="18">
        <f>IF(H159&gt;0,SUM($H$15:H159),0)</f>
        <v>0</v>
      </c>
      <c r="H159" s="18">
        <f t="shared" si="76"/>
        <v>0</v>
      </c>
      <c r="I159" s="18">
        <f>IF(J159&gt;0,SUM($J$15:J159),0)</f>
        <v>0</v>
      </c>
      <c r="J159" s="18">
        <f t="shared" si="65"/>
        <v>0</v>
      </c>
      <c r="K159" s="18">
        <f>IF(L159&gt;0,SUM($L$15:L159),0)</f>
        <v>0</v>
      </c>
      <c r="L159" s="18">
        <f t="shared" si="73"/>
        <v>0</v>
      </c>
      <c r="M159" s="18"/>
      <c r="N159" s="18"/>
      <c r="O159" s="332"/>
      <c r="P159" s="334"/>
      <c r="Q159" s="273">
        <f>IF(AB159=$AK$15,Z159,IF(AB159=$AK$14,Z159*(Übersicht!$G$39/(Übersicht!$G$39+Übersicht!$G$71+Übersicht!$G$110)),0))</f>
        <v>0</v>
      </c>
      <c r="R159" s="273">
        <f>IF(AB159=$AK$15,AA159,IF(AB159=$AK$14,AA159*(Übersicht!$G$39/(Übersicht!$G$39+Übersicht!$G$71+Übersicht!$G$110)),0))</f>
        <v>0</v>
      </c>
      <c r="S159" s="273">
        <f>IF(AB159=$AK$16,Z159,IF(AB159=$AK$14,Z159*(Übersicht!$G$71/(Übersicht!$G$39+Übersicht!$G$71+Übersicht!$G$110)),0))</f>
        <v>0</v>
      </c>
      <c r="T159" s="273">
        <f>IF(AB159=$AK$16,AA159,IF(AB159=$AK$14,AA159*(Übersicht!$G$71/(Übersicht!$G$39+Übersicht!$G$71+Übersicht!$G$110)),0))</f>
        <v>0</v>
      </c>
      <c r="U159" s="273">
        <f>IF(AB159=$AK$17,Z159,IF(AB159=$AK$14,Z159*(Übersicht!$G$110/(Übersicht!$G$39+Übersicht!$G$71+Übersicht!$G$110)),0))</f>
        <v>0</v>
      </c>
      <c r="V159" s="273">
        <f>IF(AB159=$AK$17,AA159,IF(AB159=$AK$14,AA159*(Übersicht!$G$110/(Übersicht!$G$39+Übersicht!$G$71+Übersicht!$G$110)),0))</f>
        <v>0</v>
      </c>
      <c r="W159" s="274">
        <f t="shared" si="70"/>
        <v>0</v>
      </c>
      <c r="X159" s="273">
        <f t="shared" si="71"/>
        <v>0</v>
      </c>
      <c r="Y159" s="273">
        <f t="shared" si="74"/>
        <v>0</v>
      </c>
      <c r="Z159" s="335"/>
      <c r="AA159" s="338"/>
      <c r="AB159" s="351"/>
    </row>
    <row r="160" spans="1:28">
      <c r="A160" s="18">
        <f>IF(B160&gt;0,SUM(B$15:$B160),0)</f>
        <v>0</v>
      </c>
      <c r="B160" s="18">
        <f t="shared" si="68"/>
        <v>0</v>
      </c>
      <c r="C160" s="18">
        <f>IF(D160&gt;0,SUM(D$15:$D160),0)</f>
        <v>0</v>
      </c>
      <c r="D160" s="18">
        <f t="shared" si="69"/>
        <v>0</v>
      </c>
      <c r="E160" s="18">
        <f>IF(F160&gt;0,SUM(F$15:$F160),0)</f>
        <v>0</v>
      </c>
      <c r="F160" s="18">
        <f t="shared" si="67"/>
        <v>0</v>
      </c>
      <c r="G160" s="18">
        <f>IF(H160&gt;0,SUM($H$15:H160),0)</f>
        <v>0</v>
      </c>
      <c r="H160" s="18">
        <f t="shared" si="76"/>
        <v>0</v>
      </c>
      <c r="I160" s="18">
        <f>IF(J160&gt;0,SUM($J$15:J160),0)</f>
        <v>0</v>
      </c>
      <c r="J160" s="18">
        <f t="shared" si="65"/>
        <v>0</v>
      </c>
      <c r="K160" s="18">
        <f>IF(L160&gt;0,SUM($L$15:L160),0)</f>
        <v>0</v>
      </c>
      <c r="L160" s="18">
        <f t="shared" si="73"/>
        <v>0</v>
      </c>
      <c r="M160" s="18"/>
      <c r="N160" s="18"/>
      <c r="O160" s="332"/>
      <c r="P160" s="334"/>
      <c r="Q160" s="273">
        <f>IF(AB160=$AK$15,Z160,IF(AB160=$AK$14,Z160*(Übersicht!$G$39/(Übersicht!$G$39+Übersicht!$G$71+Übersicht!$G$110)),0))</f>
        <v>0</v>
      </c>
      <c r="R160" s="273">
        <f>IF(AB160=$AK$15,AA160,IF(AB160=$AK$14,AA160*(Übersicht!$G$39/(Übersicht!$G$39+Übersicht!$G$71+Übersicht!$G$110)),0))</f>
        <v>0</v>
      </c>
      <c r="S160" s="273">
        <f>IF(AB160=$AK$16,Z160,IF(AB160=$AK$14,Z160*(Übersicht!$G$71/(Übersicht!$G$39+Übersicht!$G$71+Übersicht!$G$110)),0))</f>
        <v>0</v>
      </c>
      <c r="T160" s="273">
        <f>IF(AB160=$AK$16,AA160,IF(AB160=$AK$14,AA160*(Übersicht!$G$71/(Übersicht!$G$39+Übersicht!$G$71+Übersicht!$G$110)),0))</f>
        <v>0</v>
      </c>
      <c r="U160" s="273">
        <f>IF(AB160=$AK$17,Z160,IF(AB160=$AK$14,Z160*(Übersicht!$G$110/(Übersicht!$G$39+Übersicht!$G$71+Übersicht!$G$110)),0))</f>
        <v>0</v>
      </c>
      <c r="V160" s="273">
        <f>IF(AB160=$AK$17,AA160,IF(AB160=$AK$14,AA160*(Übersicht!$G$110/(Übersicht!$G$39+Übersicht!$G$71+Übersicht!$G$110)),0))</f>
        <v>0</v>
      </c>
      <c r="W160" s="274">
        <f t="shared" si="70"/>
        <v>0</v>
      </c>
      <c r="X160" s="273">
        <f t="shared" si="71"/>
        <v>0</v>
      </c>
      <c r="Y160" s="273">
        <f t="shared" si="74"/>
        <v>0</v>
      </c>
      <c r="Z160" s="335"/>
      <c r="AA160" s="338"/>
      <c r="AB160" s="351"/>
    </row>
    <row r="161" spans="1:28">
      <c r="A161" s="18">
        <f>IF(B161&gt;0,SUM(B$15:$B161),0)</f>
        <v>0</v>
      </c>
      <c r="B161" s="18">
        <f t="shared" si="68"/>
        <v>0</v>
      </c>
      <c r="C161" s="18">
        <f>IF(D161&gt;0,SUM(D$15:$D161),0)</f>
        <v>0</v>
      </c>
      <c r="D161" s="18">
        <f t="shared" si="69"/>
        <v>0</v>
      </c>
      <c r="E161" s="18">
        <f>IF(F161&gt;0,SUM(F$15:$F161),0)</f>
        <v>0</v>
      </c>
      <c r="F161" s="18">
        <f t="shared" si="67"/>
        <v>0</v>
      </c>
      <c r="G161" s="18">
        <f>IF(H161&gt;0,SUM($H$15:H161),0)</f>
        <v>0</v>
      </c>
      <c r="H161" s="18">
        <f t="shared" si="76"/>
        <v>0</v>
      </c>
      <c r="I161" s="18">
        <f>IF(J161&gt;0,SUM($J$15:J161),0)</f>
        <v>0</v>
      </c>
      <c r="J161" s="18">
        <f t="shared" si="65"/>
        <v>0</v>
      </c>
      <c r="K161" s="18">
        <f>IF(L161&gt;0,SUM($L$15:L161),0)</f>
        <v>0</v>
      </c>
      <c r="L161" s="18">
        <f t="shared" si="73"/>
        <v>0</v>
      </c>
      <c r="M161" s="18"/>
      <c r="N161" s="18"/>
      <c r="O161" s="332"/>
      <c r="P161" s="334"/>
      <c r="Q161" s="273">
        <f>IF(AB161=$AK$15,Z161,IF(AB161=$AK$14,Z161*(Übersicht!$G$39/(Übersicht!$G$39+Übersicht!$G$71+Übersicht!$G$110)),0))</f>
        <v>0</v>
      </c>
      <c r="R161" s="273">
        <f>IF(AB161=$AK$15,AA161,IF(AB161=$AK$14,AA161*(Übersicht!$G$39/(Übersicht!$G$39+Übersicht!$G$71+Übersicht!$G$110)),0))</f>
        <v>0</v>
      </c>
      <c r="S161" s="273">
        <f>IF(AB161=$AK$16,Z161,IF(AB161=$AK$14,Z161*(Übersicht!$G$71/(Übersicht!$G$39+Übersicht!$G$71+Übersicht!$G$110)),0))</f>
        <v>0</v>
      </c>
      <c r="T161" s="273">
        <f>IF(AB161=$AK$16,AA161,IF(AB161=$AK$14,AA161*(Übersicht!$G$71/(Übersicht!$G$39+Übersicht!$G$71+Übersicht!$G$110)),0))</f>
        <v>0</v>
      </c>
      <c r="U161" s="273">
        <f>IF(AB161=$AK$17,Z161,IF(AB161=$AK$14,Z161*(Übersicht!$G$110/(Übersicht!$G$39+Übersicht!$G$71+Übersicht!$G$110)),0))</f>
        <v>0</v>
      </c>
      <c r="V161" s="273">
        <f>IF(AB161=$AK$17,AA161,IF(AB161=$AK$14,AA161*(Übersicht!$G$110/(Übersicht!$G$39+Übersicht!$G$71+Übersicht!$G$110)),0))</f>
        <v>0</v>
      </c>
      <c r="W161" s="274">
        <f t="shared" si="70"/>
        <v>0</v>
      </c>
      <c r="X161" s="273">
        <f t="shared" si="71"/>
        <v>0</v>
      </c>
      <c r="Y161" s="273">
        <f t="shared" si="74"/>
        <v>0</v>
      </c>
      <c r="Z161" s="335"/>
      <c r="AA161" s="338"/>
      <c r="AB161" s="351"/>
    </row>
    <row r="162" spans="1:28">
      <c r="A162" s="18">
        <f>IF(B162&gt;0,SUM(B$15:$B162),0)</f>
        <v>0</v>
      </c>
      <c r="B162" s="18">
        <f t="shared" si="68"/>
        <v>0</v>
      </c>
      <c r="C162" s="18">
        <f>IF(D162&gt;0,SUM(D$15:$D162),0)</f>
        <v>0</v>
      </c>
      <c r="D162" s="18">
        <f t="shared" si="69"/>
        <v>0</v>
      </c>
      <c r="E162" s="18">
        <f>IF(F162&gt;0,SUM(F$15:$F162),0)</f>
        <v>0</v>
      </c>
      <c r="F162" s="18">
        <f t="shared" si="67"/>
        <v>0</v>
      </c>
      <c r="G162" s="18">
        <f>IF(H162&gt;0,SUM($H$15:H162),0)</f>
        <v>0</v>
      </c>
      <c r="H162" s="18">
        <f t="shared" si="76"/>
        <v>0</v>
      </c>
      <c r="I162" s="18">
        <f>IF(J162&gt;0,SUM($J$15:J162),0)</f>
        <v>0</v>
      </c>
      <c r="J162" s="18">
        <f t="shared" si="65"/>
        <v>0</v>
      </c>
      <c r="K162" s="18">
        <f>IF(L162&gt;0,SUM($L$15:L162),0)</f>
        <v>0</v>
      </c>
      <c r="L162" s="18">
        <f t="shared" si="73"/>
        <v>0</v>
      </c>
      <c r="M162" s="18"/>
      <c r="N162" s="18"/>
      <c r="O162" s="332"/>
      <c r="P162" s="334"/>
      <c r="Q162" s="273">
        <f>IF(AB162=$AK$15,Z162,IF(AB162=$AK$14,Z162*(Übersicht!$G$39/(Übersicht!$G$39+Übersicht!$G$71+Übersicht!$G$110)),0))</f>
        <v>0</v>
      </c>
      <c r="R162" s="273">
        <f>IF(AB162=$AK$15,AA162,IF(AB162=$AK$14,AA162*(Übersicht!$G$39/(Übersicht!$G$39+Übersicht!$G$71+Übersicht!$G$110)),0))</f>
        <v>0</v>
      </c>
      <c r="S162" s="273">
        <f>IF(AB162=$AK$16,Z162,IF(AB162=$AK$14,Z162*(Übersicht!$G$71/(Übersicht!$G$39+Übersicht!$G$71+Übersicht!$G$110)),0))</f>
        <v>0</v>
      </c>
      <c r="T162" s="273">
        <f>IF(AB162=$AK$16,AA162,IF(AB162=$AK$14,AA162*(Übersicht!$G$71/(Übersicht!$G$39+Übersicht!$G$71+Übersicht!$G$110)),0))</f>
        <v>0</v>
      </c>
      <c r="U162" s="273">
        <f>IF(AB162=$AK$17,Z162,IF(AB162=$AK$14,Z162*(Übersicht!$G$110/(Übersicht!$G$39+Übersicht!$G$71+Übersicht!$G$110)),0))</f>
        <v>0</v>
      </c>
      <c r="V162" s="273">
        <f>IF(AB162=$AK$17,AA162,IF(AB162=$AK$14,AA162*(Übersicht!$G$110/(Übersicht!$G$39+Übersicht!$G$71+Übersicht!$G$110)),0))</f>
        <v>0</v>
      </c>
      <c r="W162" s="274">
        <f t="shared" si="70"/>
        <v>0</v>
      </c>
      <c r="X162" s="273">
        <f t="shared" si="71"/>
        <v>0</v>
      </c>
      <c r="Y162" s="273">
        <f t="shared" si="74"/>
        <v>0</v>
      </c>
      <c r="Z162" s="335"/>
      <c r="AA162" s="338"/>
      <c r="AB162" s="351"/>
    </row>
    <row r="163" spans="1:28">
      <c r="A163" s="18">
        <f>IF(B163&gt;0,SUM(B$15:$B163),0)</f>
        <v>0</v>
      </c>
      <c r="B163" s="18">
        <f t="shared" si="68"/>
        <v>0</v>
      </c>
      <c r="C163" s="18">
        <f>IF(D163&gt;0,SUM(D$15:$D163),0)</f>
        <v>0</v>
      </c>
      <c r="D163" s="18">
        <f t="shared" si="69"/>
        <v>0</v>
      </c>
      <c r="E163" s="18">
        <f>IF(F163&gt;0,SUM(F$15:$F163),0)</f>
        <v>0</v>
      </c>
      <c r="F163" s="18">
        <f t="shared" si="67"/>
        <v>0</v>
      </c>
      <c r="G163" s="18">
        <f>IF(H163&gt;0,SUM($H$15:H163),0)</f>
        <v>0</v>
      </c>
      <c r="H163" s="18">
        <f t="shared" si="76"/>
        <v>0</v>
      </c>
      <c r="I163" s="18">
        <f>IF(J163&gt;0,SUM($J$15:J163),0)</f>
        <v>0</v>
      </c>
      <c r="J163" s="18">
        <f t="shared" si="65"/>
        <v>0</v>
      </c>
      <c r="K163" s="18">
        <f>IF(L163&gt;0,SUM($L$15:L163),0)</f>
        <v>0</v>
      </c>
      <c r="L163" s="18">
        <f t="shared" si="73"/>
        <v>0</v>
      </c>
      <c r="M163" s="18"/>
      <c r="N163" s="18"/>
      <c r="O163" s="332"/>
      <c r="P163" s="334"/>
      <c r="Q163" s="273">
        <f>IF(AB163=$AK$15,Z163,IF(AB163=$AK$14,Z163*(Übersicht!$G$39/(Übersicht!$G$39+Übersicht!$G$71+Übersicht!$G$110)),0))</f>
        <v>0</v>
      </c>
      <c r="R163" s="273">
        <f>IF(AB163=$AK$15,AA163,IF(AB163=$AK$14,AA163*(Übersicht!$G$39/(Übersicht!$G$39+Übersicht!$G$71+Übersicht!$G$110)),0))</f>
        <v>0</v>
      </c>
      <c r="S163" s="273">
        <f>IF(AB163=$AK$16,Z163,IF(AB163=$AK$14,Z163*(Übersicht!$G$71/(Übersicht!$G$39+Übersicht!$G$71+Übersicht!$G$110)),0))</f>
        <v>0</v>
      </c>
      <c r="T163" s="273">
        <f>IF(AB163=$AK$16,AA163,IF(AB163=$AK$14,AA163*(Übersicht!$G$71/(Übersicht!$G$39+Übersicht!$G$71+Übersicht!$G$110)),0))</f>
        <v>0</v>
      </c>
      <c r="U163" s="273">
        <f>IF(AB163=$AK$17,Z163,IF(AB163=$AK$14,Z163*(Übersicht!$G$110/(Übersicht!$G$39+Übersicht!$G$71+Übersicht!$G$110)),0))</f>
        <v>0</v>
      </c>
      <c r="V163" s="273">
        <f>IF(AB163=$AK$17,AA163,IF(AB163=$AK$14,AA163*(Übersicht!$G$110/(Übersicht!$G$39+Übersicht!$G$71+Übersicht!$G$110)),0))</f>
        <v>0</v>
      </c>
      <c r="W163" s="274">
        <f t="shared" si="70"/>
        <v>0</v>
      </c>
      <c r="X163" s="273">
        <f t="shared" si="71"/>
        <v>0</v>
      </c>
      <c r="Y163" s="273">
        <f t="shared" si="74"/>
        <v>0</v>
      </c>
      <c r="Z163" s="335"/>
      <c r="AA163" s="338"/>
      <c r="AB163" s="351"/>
    </row>
    <row r="164" spans="1:28">
      <c r="A164" s="18">
        <f>IF(B164&gt;0,SUM(B$15:$B164),0)</f>
        <v>0</v>
      </c>
      <c r="B164" s="18">
        <f t="shared" si="68"/>
        <v>0</v>
      </c>
      <c r="C164" s="18">
        <f>IF(D164&gt;0,SUM(D$15:$D164),0)</f>
        <v>0</v>
      </c>
      <c r="D164" s="18">
        <f t="shared" si="69"/>
        <v>0</v>
      </c>
      <c r="E164" s="18">
        <f>IF(F164&gt;0,SUM(F$15:$F164),0)</f>
        <v>0</v>
      </c>
      <c r="F164" s="18">
        <f t="shared" si="67"/>
        <v>0</v>
      </c>
      <c r="G164" s="18">
        <f>IF(H164&gt;0,SUM($H$15:H164),0)</f>
        <v>0</v>
      </c>
      <c r="H164" s="18">
        <f t="shared" si="76"/>
        <v>0</v>
      </c>
      <c r="I164" s="18">
        <f>IF(J164&gt;0,SUM($J$15:J164),0)</f>
        <v>0</v>
      </c>
      <c r="J164" s="18">
        <f t="shared" si="65"/>
        <v>0</v>
      </c>
      <c r="K164" s="18">
        <f>IF(L164&gt;0,SUM($L$15:L164),0)</f>
        <v>0</v>
      </c>
      <c r="L164" s="18">
        <f t="shared" si="73"/>
        <v>0</v>
      </c>
      <c r="M164" s="18"/>
      <c r="N164" s="18"/>
      <c r="O164" s="332"/>
      <c r="P164" s="334"/>
      <c r="Q164" s="273">
        <f>IF(AB164=$AK$15,Z164,IF(AB164=$AK$14,Z164*(Übersicht!$G$39/(Übersicht!$G$39+Übersicht!$G$71+Übersicht!$G$110)),0))</f>
        <v>0</v>
      </c>
      <c r="R164" s="273">
        <f>IF(AB164=$AK$15,AA164,IF(AB164=$AK$14,AA164*(Übersicht!$G$39/(Übersicht!$G$39+Übersicht!$G$71+Übersicht!$G$110)),0))</f>
        <v>0</v>
      </c>
      <c r="S164" s="273">
        <f>IF(AB164=$AK$16,Z164,IF(AB164=$AK$14,Z164*(Übersicht!$G$71/(Übersicht!$G$39+Übersicht!$G$71+Übersicht!$G$110)),0))</f>
        <v>0</v>
      </c>
      <c r="T164" s="273">
        <f>IF(AB164=$AK$16,AA164,IF(AB164=$AK$14,AA164*(Übersicht!$G$71/(Übersicht!$G$39+Übersicht!$G$71+Übersicht!$G$110)),0))</f>
        <v>0</v>
      </c>
      <c r="U164" s="273">
        <f>IF(AB164=$AK$17,Z164,IF(AB164=$AK$14,Z164*(Übersicht!$G$110/(Übersicht!$G$39+Übersicht!$G$71+Übersicht!$G$110)),0))</f>
        <v>0</v>
      </c>
      <c r="V164" s="273">
        <f>IF(AB164=$AK$17,AA164,IF(AB164=$AK$14,AA164*(Übersicht!$G$110/(Übersicht!$G$39+Übersicht!$G$71+Übersicht!$G$110)),0))</f>
        <v>0</v>
      </c>
      <c r="W164" s="274">
        <f t="shared" si="70"/>
        <v>0</v>
      </c>
      <c r="X164" s="273">
        <f t="shared" si="71"/>
        <v>0</v>
      </c>
      <c r="Y164" s="273">
        <f t="shared" si="74"/>
        <v>0</v>
      </c>
      <c r="Z164" s="335"/>
      <c r="AA164" s="338"/>
      <c r="AB164" s="351"/>
    </row>
    <row r="165" spans="1:28">
      <c r="A165" s="18">
        <f>IF(B165&gt;0,SUM(B$15:$B165),0)</f>
        <v>0</v>
      </c>
      <c r="B165" s="18">
        <f t="shared" si="68"/>
        <v>0</v>
      </c>
      <c r="C165" s="18">
        <f>IF(D165&gt;0,SUM(D$15:$D165),0)</f>
        <v>0</v>
      </c>
      <c r="D165" s="18">
        <f t="shared" si="69"/>
        <v>0</v>
      </c>
      <c r="E165" s="18">
        <f>IF(F165&gt;0,SUM(F$15:$F165),0)</f>
        <v>0</v>
      </c>
      <c r="F165" s="18">
        <f t="shared" si="67"/>
        <v>0</v>
      </c>
      <c r="G165" s="18">
        <f>IF(H165&gt;0,SUM($H$15:H165),0)</f>
        <v>0</v>
      </c>
      <c r="H165" s="18">
        <f t="shared" si="76"/>
        <v>0</v>
      </c>
      <c r="I165" s="18">
        <f>IF(J165&gt;0,SUM($J$15:J165),0)</f>
        <v>0</v>
      </c>
      <c r="J165" s="18">
        <f t="shared" si="65"/>
        <v>0</v>
      </c>
      <c r="K165" s="18">
        <f>IF(L165&gt;0,SUM($L$15:L165),0)</f>
        <v>0</v>
      </c>
      <c r="L165" s="18">
        <f t="shared" si="73"/>
        <v>0</v>
      </c>
      <c r="M165" s="18"/>
      <c r="N165" s="18"/>
      <c r="O165" s="332"/>
      <c r="P165" s="334"/>
      <c r="Q165" s="273">
        <f>IF(AB165=$AK$15,Z165,IF(AB165=$AK$14,Z165*(Übersicht!$G$39/(Übersicht!$G$39+Übersicht!$G$71+Übersicht!$G$110)),0))</f>
        <v>0</v>
      </c>
      <c r="R165" s="273">
        <f>IF(AB165=$AK$15,AA165,IF(AB165=$AK$14,AA165*(Übersicht!$G$39/(Übersicht!$G$39+Übersicht!$G$71+Übersicht!$G$110)),0))</f>
        <v>0</v>
      </c>
      <c r="S165" s="273">
        <f>IF(AB165=$AK$16,Z165,IF(AB165=$AK$14,Z165*(Übersicht!$G$71/(Übersicht!$G$39+Übersicht!$G$71+Übersicht!$G$110)),0))</f>
        <v>0</v>
      </c>
      <c r="T165" s="273">
        <f>IF(AB165=$AK$16,AA165,IF(AB165=$AK$14,AA165*(Übersicht!$G$71/(Übersicht!$G$39+Übersicht!$G$71+Übersicht!$G$110)),0))</f>
        <v>0</v>
      </c>
      <c r="U165" s="273">
        <f>IF(AB165=$AK$17,Z165,IF(AB165=$AK$14,Z165*(Übersicht!$G$110/(Übersicht!$G$39+Übersicht!$G$71+Übersicht!$G$110)),0))</f>
        <v>0</v>
      </c>
      <c r="V165" s="273">
        <f>IF(AB165=$AK$17,AA165,IF(AB165=$AK$14,AA165*(Übersicht!$G$110/(Übersicht!$G$39+Übersicht!$G$71+Übersicht!$G$110)),0))</f>
        <v>0</v>
      </c>
      <c r="W165" s="274">
        <f t="shared" si="70"/>
        <v>0</v>
      </c>
      <c r="X165" s="273">
        <f t="shared" si="71"/>
        <v>0</v>
      </c>
      <c r="Y165" s="273">
        <f t="shared" si="74"/>
        <v>0</v>
      </c>
      <c r="Z165" s="335"/>
      <c r="AA165" s="338"/>
      <c r="AB165" s="351"/>
    </row>
    <row r="166" spans="1:28">
      <c r="A166" s="18">
        <f>IF(B166&gt;0,SUM(B$15:$B166),0)</f>
        <v>0</v>
      </c>
      <c r="B166" s="18">
        <f t="shared" si="68"/>
        <v>0</v>
      </c>
      <c r="C166" s="18">
        <f>IF(D166&gt;0,SUM(D$15:$D166),0)</f>
        <v>0</v>
      </c>
      <c r="D166" s="18">
        <f t="shared" si="69"/>
        <v>0</v>
      </c>
      <c r="E166" s="18">
        <f>IF(F166&gt;0,SUM(F$15:$F166),0)</f>
        <v>0</v>
      </c>
      <c r="F166" s="18">
        <f t="shared" si="67"/>
        <v>0</v>
      </c>
      <c r="G166" s="18">
        <f>IF(H166&gt;0,SUM($H$15:H166),0)</f>
        <v>0</v>
      </c>
      <c r="H166" s="18">
        <f t="shared" si="76"/>
        <v>0</v>
      </c>
      <c r="I166" s="18">
        <f>IF(J166&gt;0,SUM($J$15:J166),0)</f>
        <v>0</v>
      </c>
      <c r="J166" s="18">
        <f t="shared" si="65"/>
        <v>0</v>
      </c>
      <c r="K166" s="18">
        <f>IF(L166&gt;0,SUM($L$15:L166),0)</f>
        <v>0</v>
      </c>
      <c r="L166" s="18">
        <f t="shared" si="73"/>
        <v>0</v>
      </c>
      <c r="M166" s="18"/>
      <c r="N166" s="18"/>
      <c r="O166" s="332"/>
      <c r="P166" s="334"/>
      <c r="Q166" s="273">
        <f>IF(AB166=$AK$15,Z166,IF(AB166=$AK$14,Z166*(Übersicht!$G$39/(Übersicht!$G$39+Übersicht!$G$71+Übersicht!$G$110)),0))</f>
        <v>0</v>
      </c>
      <c r="R166" s="273">
        <f>IF(AB166=$AK$15,AA166,IF(AB166=$AK$14,AA166*(Übersicht!$G$39/(Übersicht!$G$39+Übersicht!$G$71+Übersicht!$G$110)),0))</f>
        <v>0</v>
      </c>
      <c r="S166" s="273">
        <f>IF(AB166=$AK$16,Z166,IF(AB166=$AK$14,Z166*(Übersicht!$G$71/(Übersicht!$G$39+Übersicht!$G$71+Übersicht!$G$110)),0))</f>
        <v>0</v>
      </c>
      <c r="T166" s="273">
        <f>IF(AB166=$AK$16,AA166,IF(AB166=$AK$14,AA166*(Übersicht!$G$71/(Übersicht!$G$39+Übersicht!$G$71+Übersicht!$G$110)),0))</f>
        <v>0</v>
      </c>
      <c r="U166" s="273">
        <f>IF(AB166=$AK$17,Z166,IF(AB166=$AK$14,Z166*(Übersicht!$G$110/(Übersicht!$G$39+Übersicht!$G$71+Übersicht!$G$110)),0))</f>
        <v>0</v>
      </c>
      <c r="V166" s="273">
        <f>IF(AB166=$AK$17,AA166,IF(AB166=$AK$14,AA166*(Übersicht!$G$110/(Übersicht!$G$39+Übersicht!$G$71+Übersicht!$G$110)),0))</f>
        <v>0</v>
      </c>
      <c r="W166" s="274">
        <f t="shared" si="70"/>
        <v>0</v>
      </c>
      <c r="X166" s="273">
        <f t="shared" si="71"/>
        <v>0</v>
      </c>
      <c r="Y166" s="273">
        <f t="shared" si="74"/>
        <v>0</v>
      </c>
      <c r="Z166" s="335"/>
      <c r="AA166" s="338"/>
      <c r="AB166" s="351"/>
    </row>
    <row r="167" spans="1:28">
      <c r="A167" s="18">
        <f>IF(B167&gt;0,SUM(B$15:$B167),0)</f>
        <v>0</v>
      </c>
      <c r="B167" s="18">
        <f t="shared" si="68"/>
        <v>0</v>
      </c>
      <c r="C167" s="18">
        <f>IF(D167&gt;0,SUM(D$15:$D167),0)</f>
        <v>0</v>
      </c>
      <c r="D167" s="18">
        <f t="shared" si="69"/>
        <v>0</v>
      </c>
      <c r="E167" s="18">
        <f>IF(F167&gt;0,SUM(F$15:$F167),0)</f>
        <v>0</v>
      </c>
      <c r="F167" s="18">
        <f t="shared" si="67"/>
        <v>0</v>
      </c>
      <c r="G167" s="18">
        <f>IF(H167&gt;0,SUM($H$15:H167),0)</f>
        <v>0</v>
      </c>
      <c r="H167" s="18">
        <f t="shared" si="76"/>
        <v>0</v>
      </c>
      <c r="I167" s="18">
        <f>IF(J167&gt;0,SUM($J$15:J167),0)</f>
        <v>0</v>
      </c>
      <c r="J167" s="18">
        <f t="shared" si="65"/>
        <v>0</v>
      </c>
      <c r="K167" s="18">
        <f>IF(L167&gt;0,SUM($L$15:L167),0)</f>
        <v>0</v>
      </c>
      <c r="L167" s="18">
        <f t="shared" si="73"/>
        <v>0</v>
      </c>
      <c r="M167" s="18"/>
      <c r="N167" s="18"/>
      <c r="O167" s="332"/>
      <c r="P167" s="334"/>
      <c r="Q167" s="273">
        <f>IF(AB167=$AK$15,Z167,IF(AB167=$AK$14,Z167*(Übersicht!$G$39/(Übersicht!$G$39+Übersicht!$G$71+Übersicht!$G$110)),0))</f>
        <v>0</v>
      </c>
      <c r="R167" s="273">
        <f>IF(AB167=$AK$15,AA167,IF(AB167=$AK$14,AA167*(Übersicht!$G$39/(Übersicht!$G$39+Übersicht!$G$71+Übersicht!$G$110)),0))</f>
        <v>0</v>
      </c>
      <c r="S167" s="273">
        <f>IF(AB167=$AK$16,Z167,IF(AB167=$AK$14,Z167*(Übersicht!$G$71/(Übersicht!$G$39+Übersicht!$G$71+Übersicht!$G$110)),0))</f>
        <v>0</v>
      </c>
      <c r="T167" s="273">
        <f>IF(AB167=$AK$16,AA167,IF(AB167=$AK$14,AA167*(Übersicht!$G$71/(Übersicht!$G$39+Übersicht!$G$71+Übersicht!$G$110)),0))</f>
        <v>0</v>
      </c>
      <c r="U167" s="273">
        <f>IF(AB167=$AK$17,Z167,IF(AB167=$AK$14,Z167*(Übersicht!$G$110/(Übersicht!$G$39+Übersicht!$G$71+Übersicht!$G$110)),0))</f>
        <v>0</v>
      </c>
      <c r="V167" s="273">
        <f>IF(AB167=$AK$17,AA167,IF(AB167=$AK$14,AA167*(Übersicht!$G$110/(Übersicht!$G$39+Übersicht!$G$71+Übersicht!$G$110)),0))</f>
        <v>0</v>
      </c>
      <c r="W167" s="274">
        <f t="shared" si="70"/>
        <v>0</v>
      </c>
      <c r="X167" s="273">
        <f t="shared" si="71"/>
        <v>0</v>
      </c>
      <c r="Y167" s="273">
        <f t="shared" si="74"/>
        <v>0</v>
      </c>
      <c r="Z167" s="335"/>
      <c r="AA167" s="338"/>
      <c r="AB167" s="351"/>
    </row>
    <row r="168" spans="1:28">
      <c r="A168" s="18">
        <f>IF(B168&gt;0,SUM(B$15:$B168),0)</f>
        <v>0</v>
      </c>
      <c r="B168" s="18">
        <f t="shared" si="68"/>
        <v>0</v>
      </c>
      <c r="C168" s="18">
        <f>IF(D168&gt;0,SUM(D$15:$D168),0)</f>
        <v>0</v>
      </c>
      <c r="D168" s="18">
        <f t="shared" si="69"/>
        <v>0</v>
      </c>
      <c r="E168" s="18">
        <f>IF(F168&gt;0,SUM(F$15:$F168),0)</f>
        <v>0</v>
      </c>
      <c r="F168" s="18">
        <f t="shared" si="67"/>
        <v>0</v>
      </c>
      <c r="G168" s="18">
        <f>IF(H168&gt;0,SUM($H$15:H168),0)</f>
        <v>0</v>
      </c>
      <c r="H168" s="18">
        <f t="shared" si="76"/>
        <v>0</v>
      </c>
      <c r="I168" s="18">
        <f>IF(J168&gt;0,SUM($J$15:J168),0)</f>
        <v>0</v>
      </c>
      <c r="J168" s="18">
        <f t="shared" si="65"/>
        <v>0</v>
      </c>
      <c r="K168" s="18">
        <f>IF(L168&gt;0,SUM($L$15:L168),0)</f>
        <v>0</v>
      </c>
      <c r="L168" s="18">
        <f t="shared" si="73"/>
        <v>0</v>
      </c>
      <c r="M168" s="18"/>
      <c r="N168" s="18"/>
      <c r="O168" s="332"/>
      <c r="P168" s="334"/>
      <c r="Q168" s="273">
        <f>IF(AB168=$AK$15,Z168,IF(AB168=$AK$14,Z168*(Übersicht!$G$39/(Übersicht!$G$39+Übersicht!$G$71+Übersicht!$G$110)),0))</f>
        <v>0</v>
      </c>
      <c r="R168" s="273">
        <f>IF(AB168=$AK$15,AA168,IF(AB168=$AK$14,AA168*(Übersicht!$G$39/(Übersicht!$G$39+Übersicht!$G$71+Übersicht!$G$110)),0))</f>
        <v>0</v>
      </c>
      <c r="S168" s="273">
        <f>IF(AB168=$AK$16,Z168,IF(AB168=$AK$14,Z168*(Übersicht!$G$71/(Übersicht!$G$39+Übersicht!$G$71+Übersicht!$G$110)),0))</f>
        <v>0</v>
      </c>
      <c r="T168" s="273">
        <f>IF(AB168=$AK$16,AA168,IF(AB168=$AK$14,AA168*(Übersicht!$G$71/(Übersicht!$G$39+Übersicht!$G$71+Übersicht!$G$110)),0))</f>
        <v>0</v>
      </c>
      <c r="U168" s="273">
        <f>IF(AB168=$AK$17,Z168,IF(AB168=$AK$14,Z168*(Übersicht!$G$110/(Übersicht!$G$39+Übersicht!$G$71+Übersicht!$G$110)),0))</f>
        <v>0</v>
      </c>
      <c r="V168" s="273">
        <f>IF(AB168=$AK$17,AA168,IF(AB168=$AK$14,AA168*(Übersicht!$G$110/(Übersicht!$G$39+Übersicht!$G$71+Übersicht!$G$110)),0))</f>
        <v>0</v>
      </c>
      <c r="W168" s="274">
        <f t="shared" si="70"/>
        <v>0</v>
      </c>
      <c r="X168" s="273">
        <f t="shared" si="71"/>
        <v>0</v>
      </c>
      <c r="Y168" s="273">
        <f t="shared" si="74"/>
        <v>0</v>
      </c>
      <c r="Z168" s="335"/>
      <c r="AA168" s="338"/>
      <c r="AB168" s="351"/>
    </row>
    <row r="169" spans="1:28" ht="13.5" thickBot="1">
      <c r="A169" s="18">
        <f>IF(B169&gt;0,SUM(B$15:$B169),0)</f>
        <v>0</v>
      </c>
      <c r="B169" s="18">
        <f t="shared" si="68"/>
        <v>0</v>
      </c>
      <c r="C169" s="18">
        <f>IF(D169&gt;0,SUM(D$15:$D169),0)</f>
        <v>0</v>
      </c>
      <c r="D169" s="18">
        <f t="shared" si="69"/>
        <v>0</v>
      </c>
      <c r="E169" s="18">
        <f>IF(F169&gt;0,SUM(F$15:$F169),0)</f>
        <v>0</v>
      </c>
      <c r="F169" s="18">
        <f t="shared" si="67"/>
        <v>0</v>
      </c>
      <c r="G169" s="18">
        <f>IF(H169&gt;0,SUM($H$15:H169),0)</f>
        <v>0</v>
      </c>
      <c r="H169" s="18">
        <f t="shared" si="76"/>
        <v>0</v>
      </c>
      <c r="I169" s="18">
        <f>IF(J169&gt;0,SUM($J$15:J169),0)</f>
        <v>0</v>
      </c>
      <c r="J169" s="18">
        <f t="shared" si="65"/>
        <v>0</v>
      </c>
      <c r="K169" s="18">
        <f>IF(L169&gt;0,SUM($L$15:L169),0)</f>
        <v>0</v>
      </c>
      <c r="L169" s="18">
        <f t="shared" si="73"/>
        <v>0</v>
      </c>
      <c r="M169" s="18"/>
      <c r="N169" s="18"/>
      <c r="O169" s="332"/>
      <c r="P169" s="334"/>
      <c r="Q169" s="273">
        <f>IF(AB169=$AK$15,Z169,IF(AB169=$AK$14,Z169*(Übersicht!$G$39/(Übersicht!$G$39+Übersicht!$G$71+Übersicht!$G$110)),0))</f>
        <v>0</v>
      </c>
      <c r="R169" s="273">
        <f>IF(AB169=$AK$15,AA169,IF(AB169=$AK$14,AA169*(Übersicht!$G$39/(Übersicht!$G$39+Übersicht!$G$71+Übersicht!$G$110)),0))</f>
        <v>0</v>
      </c>
      <c r="S169" s="273">
        <f>IF(AB169=$AK$16,Z169,IF(AB169=$AK$14,Z169*(Übersicht!$G$71/(Übersicht!$G$39+Übersicht!$G$71+Übersicht!$G$110)),0))</f>
        <v>0</v>
      </c>
      <c r="T169" s="273">
        <f>IF(AB169=$AK$16,AA169,IF(AB169=$AK$14,AA169*(Übersicht!$G$71/(Übersicht!$G$39+Übersicht!$G$71+Übersicht!$G$110)),0))</f>
        <v>0</v>
      </c>
      <c r="U169" s="273">
        <f>IF(AB169=$AK$17,Z169,IF(AB169=$AK$14,Z169*(Übersicht!$G$110/(Übersicht!$G$39+Übersicht!$G$71+Übersicht!$G$110)),0))</f>
        <v>0</v>
      </c>
      <c r="V169" s="273">
        <f>IF(AB169=$AK$17,AA169,IF(AB169=$AK$14,AA169*(Übersicht!$G$110/(Übersicht!$G$39+Übersicht!$G$71+Übersicht!$G$110)),0))</f>
        <v>0</v>
      </c>
      <c r="W169" s="274">
        <f t="shared" si="70"/>
        <v>0</v>
      </c>
      <c r="X169" s="273">
        <f t="shared" si="71"/>
        <v>0</v>
      </c>
      <c r="Y169" s="273">
        <f t="shared" si="74"/>
        <v>0</v>
      </c>
      <c r="Z169" s="335"/>
      <c r="AA169" s="338"/>
      <c r="AB169" s="351"/>
    </row>
    <row r="170" spans="1:28" ht="13.5" thickBot="1">
      <c r="A170" s="18"/>
      <c r="B170" s="18"/>
      <c r="C170" s="18"/>
      <c r="D170" s="18"/>
      <c r="E170" s="18"/>
      <c r="F170" s="18"/>
      <c r="I170" s="18"/>
      <c r="J170" s="18"/>
      <c r="O170" s="261"/>
      <c r="P170" s="262" t="s">
        <v>10</v>
      </c>
      <c r="Q170" s="278">
        <f t="shared" ref="Q170:AA170" si="86">SUM(Q116:Q169)</f>
        <v>0</v>
      </c>
      <c r="R170" s="278">
        <f t="shared" si="86"/>
        <v>0</v>
      </c>
      <c r="S170" s="278">
        <f t="shared" si="86"/>
        <v>0</v>
      </c>
      <c r="T170" s="278">
        <f t="shared" si="86"/>
        <v>0</v>
      </c>
      <c r="U170" s="278">
        <f t="shared" si="86"/>
        <v>0</v>
      </c>
      <c r="V170" s="278">
        <f t="shared" si="86"/>
        <v>0</v>
      </c>
      <c r="W170" s="278">
        <f t="shared" si="86"/>
        <v>0</v>
      </c>
      <c r="X170" s="278">
        <f t="shared" si="86"/>
        <v>0</v>
      </c>
      <c r="Y170" s="278">
        <f t="shared" si="86"/>
        <v>0</v>
      </c>
      <c r="Z170" s="278">
        <f t="shared" si="86"/>
        <v>0</v>
      </c>
      <c r="AA170" s="278">
        <f t="shared" si="86"/>
        <v>0</v>
      </c>
      <c r="AB170" s="221"/>
    </row>
    <row r="171" spans="1:28" ht="15" customHeight="1">
      <c r="A171" s="18"/>
      <c r="B171" s="18"/>
      <c r="C171" s="18"/>
      <c r="D171" s="18"/>
      <c r="E171" s="18"/>
      <c r="F171" s="18"/>
      <c r="I171" s="18"/>
      <c r="J171" s="18"/>
      <c r="O171" s="245" t="s">
        <v>0</v>
      </c>
      <c r="P171" s="246" t="s">
        <v>1</v>
      </c>
      <c r="Q171" s="416">
        <f>Q13</f>
        <v>0</v>
      </c>
      <c r="R171" s="417"/>
      <c r="S171" s="416">
        <f>S13</f>
        <v>0</v>
      </c>
      <c r="T171" s="417"/>
      <c r="U171" s="421">
        <f>U13</f>
        <v>0</v>
      </c>
      <c r="V171" s="417"/>
      <c r="W171" s="247" t="s">
        <v>11</v>
      </c>
      <c r="X171" s="419" t="s">
        <v>19</v>
      </c>
      <c r="Y171" s="420"/>
      <c r="Z171" s="419" t="s">
        <v>168</v>
      </c>
      <c r="AA171" s="420"/>
      <c r="AB171" s="219" t="s">
        <v>17</v>
      </c>
    </row>
    <row r="172" spans="1:28" ht="13.5" thickBot="1">
      <c r="A172" s="18"/>
      <c r="B172" s="18"/>
      <c r="C172" s="18"/>
      <c r="D172" s="18"/>
      <c r="E172" s="18"/>
      <c r="F172" s="18">
        <f t="shared" si="67"/>
        <v>1</v>
      </c>
      <c r="G172" s="4" t="s">
        <v>41</v>
      </c>
      <c r="H172" s="4" t="s">
        <v>41</v>
      </c>
      <c r="I172" s="18"/>
      <c r="J172" s="18"/>
      <c r="K172" s="4" t="s">
        <v>40</v>
      </c>
      <c r="L172" s="4" t="s">
        <v>39</v>
      </c>
      <c r="O172" s="248" t="s">
        <v>14</v>
      </c>
      <c r="P172" s="249" t="s">
        <v>2</v>
      </c>
      <c r="Q172" s="250" t="s">
        <v>12</v>
      </c>
      <c r="R172" s="251" t="s">
        <v>13</v>
      </c>
      <c r="S172" s="250" t="s">
        <v>12</v>
      </c>
      <c r="T172" s="251" t="s">
        <v>13</v>
      </c>
      <c r="U172" s="252" t="s">
        <v>12</v>
      </c>
      <c r="V172" s="253" t="s">
        <v>13</v>
      </c>
      <c r="W172" s="254" t="s">
        <v>3</v>
      </c>
      <c r="X172" s="255" t="s">
        <v>68</v>
      </c>
      <c r="Y172" s="255" t="s">
        <v>69</v>
      </c>
      <c r="Z172" s="250" t="s">
        <v>12</v>
      </c>
      <c r="AA172" s="251" t="s">
        <v>13</v>
      </c>
      <c r="AB172" s="220"/>
    </row>
    <row r="173" spans="1:28">
      <c r="A173" s="18">
        <f>IF(B173&gt;0,SUM(B$15:$B173),0)</f>
        <v>0</v>
      </c>
      <c r="B173" s="18">
        <f t="shared" ref="B173:B214" si="87">IF(Q173&lt;&gt;0,1,IF(R173&lt;&gt;0,1,0))</f>
        <v>0</v>
      </c>
      <c r="C173" s="18">
        <f>IF(D173&gt;0,SUM(D$15:$D173),0)</f>
        <v>0</v>
      </c>
      <c r="D173" s="18">
        <f t="shared" ref="D173:D214" si="88">IF(S173&lt;&gt;0,1,IF(T173&lt;&gt;0,1,0))</f>
        <v>0</v>
      </c>
      <c r="E173" s="18">
        <f>IF(F173&gt;0,SUM(F$15:$F173),0)</f>
        <v>0</v>
      </c>
      <c r="F173" s="18">
        <f t="shared" si="67"/>
        <v>0</v>
      </c>
      <c r="G173" s="18">
        <f>IF(H173&gt;0,SUM($H$15:H173),0)</f>
        <v>0</v>
      </c>
      <c r="H173" s="18">
        <f>IF(X173&lt;&gt;0,1,0)</f>
        <v>0</v>
      </c>
      <c r="I173" s="18">
        <f>IF(J173&gt;0,SUM($J$15:J173),0)</f>
        <v>0</v>
      </c>
      <c r="J173" s="18">
        <f t="shared" si="65"/>
        <v>0</v>
      </c>
      <c r="K173" s="18">
        <f>IF(L173&gt;0,SUM($L$15:L173),0)</f>
        <v>0</v>
      </c>
      <c r="L173" s="18">
        <f>IF(W173&lt;&gt;0,1,0)</f>
        <v>0</v>
      </c>
      <c r="M173" s="18"/>
      <c r="N173" s="18"/>
      <c r="O173" s="332"/>
      <c r="P173" s="334"/>
      <c r="Q173" s="273">
        <f>IF(AB173=$AK$15,Z173,IF(AB173=$AK$14,Z173*(Übersicht!$G$39/(Übersicht!$G$39+Übersicht!$G$71+Übersicht!$G$110)),0))</f>
        <v>0</v>
      </c>
      <c r="R173" s="273">
        <f>IF(AB173=$AK$15,AA173,IF(AB173=$AK$14,AA173*(Übersicht!$G$39/(Übersicht!$G$39+Übersicht!$G$71+Übersicht!$G$110)),0))</f>
        <v>0</v>
      </c>
      <c r="S173" s="273">
        <f>IF(AB173=$AK$16,Z173,IF(AB173=$AK$14,Z173*(Übersicht!$G$71/(Übersicht!$G$39+Übersicht!$G$71+Übersicht!$G$110)),0))</f>
        <v>0</v>
      </c>
      <c r="T173" s="273">
        <f>IF(AB173=$AK$16,AA173,IF(AB173=$AK$14,AA173*(Übersicht!$G$71/(Übersicht!$G$39+Übersicht!$G$71+Übersicht!$G$110)),0))</f>
        <v>0</v>
      </c>
      <c r="U173" s="273">
        <f>IF(AB173=$AK$17,Z173,IF(AB173=$AK$14,Z173*(Übersicht!$G$110/(Übersicht!$G$39+Übersicht!$G$71+Übersicht!$G$110)),0))</f>
        <v>0</v>
      </c>
      <c r="V173" s="273">
        <f>IF(AB173=$AK$17,AA173,IF(AB173=$AK$14,AA173*(Übersicht!$G$110/(Übersicht!$G$39+Übersicht!$G$71+Übersicht!$G$110)),0))</f>
        <v>0</v>
      </c>
      <c r="W173" s="274">
        <f t="shared" ref="W173:W226" si="89">IF(AB173=$AK$18,Z173*-1+AA173,0)</f>
        <v>0</v>
      </c>
      <c r="X173" s="273">
        <f t="shared" ref="X173:X226" si="90">IF(AB173=$AK$19,AA173-Z173,0)</f>
        <v>0</v>
      </c>
      <c r="Y173" s="273">
        <f>IF(AB173=$AK$20,AA173-Z173,0)</f>
        <v>0</v>
      </c>
      <c r="Z173" s="335"/>
      <c r="AA173" s="338"/>
      <c r="AB173" s="351"/>
    </row>
    <row r="174" spans="1:28">
      <c r="A174" s="18">
        <f>IF(B174&gt;0,SUM(B$15:$B174),0)</f>
        <v>0</v>
      </c>
      <c r="B174" s="18">
        <f t="shared" si="87"/>
        <v>0</v>
      </c>
      <c r="C174" s="18">
        <f>IF(D174&gt;0,SUM(D$15:$D174),0)</f>
        <v>0</v>
      </c>
      <c r="D174" s="18">
        <f t="shared" si="88"/>
        <v>0</v>
      </c>
      <c r="E174" s="18">
        <f>IF(F174&gt;0,SUM(F$15:$F174),0)</f>
        <v>0</v>
      </c>
      <c r="F174" s="18">
        <f t="shared" si="67"/>
        <v>0</v>
      </c>
      <c r="G174" s="18">
        <f>IF(H174&gt;0,SUM($H$15:H174),0)</f>
        <v>0</v>
      </c>
      <c r="H174" s="18">
        <f t="shared" ref="H174:H175" si="91">IF(X174&lt;&gt;0,1,0)</f>
        <v>0</v>
      </c>
      <c r="I174" s="18">
        <f>IF(J174&gt;0,SUM($J$15:J174),0)</f>
        <v>0</v>
      </c>
      <c r="J174" s="18">
        <f t="shared" si="65"/>
        <v>0</v>
      </c>
      <c r="K174" s="18">
        <f>IF(L174&gt;0,SUM($L$15:L174),0)</f>
        <v>0</v>
      </c>
      <c r="L174" s="18">
        <f t="shared" ref="L174:L226" si="92">IF(W174&lt;&gt;0,1,0)</f>
        <v>0</v>
      </c>
      <c r="M174" s="18"/>
      <c r="N174" s="18"/>
      <c r="O174" s="332"/>
      <c r="P174" s="340"/>
      <c r="Q174" s="273">
        <f>IF(AB174=$AK$15,Z174,IF(AB174=$AK$14,Z174*(Übersicht!$G$39/(Übersicht!$G$39+Übersicht!$G$71+Übersicht!$G$110)),0))</f>
        <v>0</v>
      </c>
      <c r="R174" s="273">
        <f>IF(AB174=$AK$15,AA174,IF(AB174=$AK$14,AA174*(Übersicht!$G$39/(Übersicht!$G$39+Übersicht!$G$71+Übersicht!$G$110)),0))</f>
        <v>0</v>
      </c>
      <c r="S174" s="273">
        <f>IF(AB174=$AK$16,Z174,IF(AB174=$AK$14,Z174*(Übersicht!$G$71/(Übersicht!$G$39+Übersicht!$G$71+Übersicht!$G$110)),0))</f>
        <v>0</v>
      </c>
      <c r="T174" s="273">
        <f>IF(AB174=$AK$16,AA174,IF(AB174=$AK$14,AA174*(Übersicht!$G$71/(Übersicht!$G$39+Übersicht!$G$71+Übersicht!$G$110)),0))</f>
        <v>0</v>
      </c>
      <c r="U174" s="273">
        <f>IF(AB174=$AK$17,Z174,IF(AB174=$AK$14,Z174*(Übersicht!$G$110/(Übersicht!$G$39+Übersicht!$G$71+Übersicht!$G$110)),0))</f>
        <v>0</v>
      </c>
      <c r="V174" s="273">
        <f>IF(AB174=$AK$17,AA174,IF(AB174=$AK$14,AA174*(Übersicht!$G$110/(Übersicht!$G$39+Übersicht!$G$71+Übersicht!$G$110)),0))</f>
        <v>0</v>
      </c>
      <c r="W174" s="274">
        <f t="shared" si="89"/>
        <v>0</v>
      </c>
      <c r="X174" s="273">
        <f t="shared" si="90"/>
        <v>0</v>
      </c>
      <c r="Y174" s="273">
        <f t="shared" ref="Y174:Y226" si="93">IF(AB174=$AK$20,AA174-Z174,0)</f>
        <v>0</v>
      </c>
      <c r="Z174" s="335"/>
      <c r="AA174" s="338"/>
      <c r="AB174" s="351"/>
    </row>
    <row r="175" spans="1:28" ht="15" customHeight="1">
      <c r="A175" s="18">
        <f>IF(B175&gt;0,SUM(B$15:$B175),0)</f>
        <v>0</v>
      </c>
      <c r="B175" s="18">
        <f t="shared" si="87"/>
        <v>0</v>
      </c>
      <c r="C175" s="18">
        <f>IF(D175&gt;0,SUM(D$15:$D175),0)</f>
        <v>0</v>
      </c>
      <c r="D175" s="18">
        <f t="shared" si="88"/>
        <v>0</v>
      </c>
      <c r="E175" s="18">
        <f>IF(F175&gt;0,SUM(F$15:$F175),0)</f>
        <v>0</v>
      </c>
      <c r="F175" s="18">
        <f t="shared" si="67"/>
        <v>0</v>
      </c>
      <c r="G175" s="18">
        <f>IF(H175&gt;0,SUM($H$15:H175),0)</f>
        <v>0</v>
      </c>
      <c r="H175" s="18">
        <f t="shared" si="91"/>
        <v>0</v>
      </c>
      <c r="I175" s="18">
        <f>IF(J175&gt;0,SUM($J$15:J175),0)</f>
        <v>0</v>
      </c>
      <c r="J175" s="18">
        <f t="shared" si="65"/>
        <v>0</v>
      </c>
      <c r="K175" s="18">
        <f>IF(L175&gt;0,SUM($L$15:L175),0)</f>
        <v>0</v>
      </c>
      <c r="L175" s="18">
        <f t="shared" si="92"/>
        <v>0</v>
      </c>
      <c r="M175" s="18"/>
      <c r="N175" s="18"/>
      <c r="O175" s="332"/>
      <c r="P175" s="340"/>
      <c r="Q175" s="273">
        <f>IF(AB175=$AK$15,Z175,IF(AB175=$AK$14,Z175*(Übersicht!$G$39/(Übersicht!$G$39+Übersicht!$G$71+Übersicht!$G$110)),0))</f>
        <v>0</v>
      </c>
      <c r="R175" s="273">
        <f>IF(AB175=$AK$15,AA175,IF(AB175=$AK$14,AA175*(Übersicht!$G$39/(Übersicht!$G$39+Übersicht!$G$71+Übersicht!$G$110)),0))</f>
        <v>0</v>
      </c>
      <c r="S175" s="273">
        <f>IF(AB175=$AK$16,Z175,IF(AB175=$AK$14,Z175*(Übersicht!$G$71/(Übersicht!$G$39+Übersicht!$G$71+Übersicht!$G$110)),0))</f>
        <v>0</v>
      </c>
      <c r="T175" s="273">
        <f>IF(AB175=$AK$16,AA175,IF(AB175=$AK$14,AA175*(Übersicht!$G$71/(Übersicht!$G$39+Übersicht!$G$71+Übersicht!$G$110)),0))</f>
        <v>0</v>
      </c>
      <c r="U175" s="273">
        <f>IF(AB175=$AK$17,Z175,IF(AB175=$AK$14,Z175*(Übersicht!$G$110/(Übersicht!$G$39+Übersicht!$G$71+Übersicht!$G$110)),0))</f>
        <v>0</v>
      </c>
      <c r="V175" s="273">
        <f>IF(AB175=$AK$17,AA175,IF(AB175=$AK$14,AA175*(Übersicht!$G$110/(Übersicht!$G$39+Übersicht!$G$71+Übersicht!$G$110)),0))</f>
        <v>0</v>
      </c>
      <c r="W175" s="274">
        <f t="shared" si="89"/>
        <v>0</v>
      </c>
      <c r="X175" s="273">
        <f t="shared" si="90"/>
        <v>0</v>
      </c>
      <c r="Y175" s="273">
        <f t="shared" si="93"/>
        <v>0</v>
      </c>
      <c r="Z175" s="335"/>
      <c r="AA175" s="338"/>
      <c r="AB175" s="351"/>
    </row>
    <row r="176" spans="1:28">
      <c r="A176" s="18">
        <f>IF(B176&gt;0,SUM(B$15:$B176),0)</f>
        <v>0</v>
      </c>
      <c r="B176" s="18">
        <f t="shared" si="87"/>
        <v>0</v>
      </c>
      <c r="C176" s="18">
        <f>IF(D176&gt;0,SUM(D$15:$D176),0)</f>
        <v>0</v>
      </c>
      <c r="D176" s="18">
        <f t="shared" si="88"/>
        <v>0</v>
      </c>
      <c r="E176" s="18">
        <f>IF(F176&gt;0,SUM(F$15:$F176),0)</f>
        <v>0</v>
      </c>
      <c r="F176" s="18">
        <f t="shared" si="67"/>
        <v>0</v>
      </c>
      <c r="G176" s="18">
        <f>IF(H176&gt;0,SUM($H$15:H176),0)</f>
        <v>0</v>
      </c>
      <c r="H176" s="18">
        <f>IF(X176&lt;&gt;0,1,0)</f>
        <v>0</v>
      </c>
      <c r="I176" s="18">
        <f>IF(J176&gt;0,SUM($J$15:J176),0)</f>
        <v>0</v>
      </c>
      <c r="J176" s="18">
        <f t="shared" si="65"/>
        <v>0</v>
      </c>
      <c r="K176" s="18">
        <f>IF(L176&gt;0,SUM($L$15:L176),0)</f>
        <v>0</v>
      </c>
      <c r="L176" s="18">
        <f t="shared" si="92"/>
        <v>0</v>
      </c>
      <c r="M176" s="18"/>
      <c r="N176" s="18"/>
      <c r="O176" s="332"/>
      <c r="P176" s="334"/>
      <c r="Q176" s="273">
        <f>IF(AB176=$AK$15,Z176,IF(AB176=$AK$14,Z176*(Übersicht!$G$39/(Übersicht!$G$39+Übersicht!$G$71+Übersicht!$G$110)),0))</f>
        <v>0</v>
      </c>
      <c r="R176" s="273">
        <f>IF(AB176=$AK$15,AA176,IF(AB176=$AK$14,AA176*(Übersicht!$G$39/(Übersicht!$G$39+Übersicht!$G$71+Übersicht!$G$110)),0))</f>
        <v>0</v>
      </c>
      <c r="S176" s="273">
        <f>IF(AB176=$AK$16,Z176,IF(AB176=$AK$14,Z176*(Übersicht!$G$71/(Übersicht!$G$39+Übersicht!$G$71+Übersicht!$G$110)),0))</f>
        <v>0</v>
      </c>
      <c r="T176" s="273">
        <f>IF(AB176=$AK$16,AA176,IF(AB176=$AK$14,AA176*(Übersicht!$G$71/(Übersicht!$G$39+Übersicht!$G$71+Übersicht!$G$110)),0))</f>
        <v>0</v>
      </c>
      <c r="U176" s="273">
        <f>IF(AB176=$AK$17,Z176,IF(AB176=$AK$14,Z176*(Übersicht!$G$110/(Übersicht!$G$39+Übersicht!$G$71+Übersicht!$G$110)),0))</f>
        <v>0</v>
      </c>
      <c r="V176" s="273">
        <f>IF(AB176=$AK$17,AA176,IF(AB176=$AK$14,AA176*(Übersicht!$G$110/(Übersicht!$G$39+Übersicht!$G$71+Übersicht!$G$110)),0))</f>
        <v>0</v>
      </c>
      <c r="W176" s="274">
        <f t="shared" si="89"/>
        <v>0</v>
      </c>
      <c r="X176" s="273">
        <f t="shared" si="90"/>
        <v>0</v>
      </c>
      <c r="Y176" s="273">
        <f>IF(AB176=$AK$20,AA176-Z176,0)</f>
        <v>0</v>
      </c>
      <c r="Z176" s="335"/>
      <c r="AA176" s="338"/>
      <c r="AB176" s="351"/>
    </row>
    <row r="177" spans="1:28">
      <c r="A177" s="18">
        <f>IF(B177&gt;0,SUM(B$15:$B177),0)</f>
        <v>0</v>
      </c>
      <c r="B177" s="18">
        <f t="shared" si="87"/>
        <v>0</v>
      </c>
      <c r="C177" s="18">
        <f>IF(D177&gt;0,SUM(D$15:$D177),0)</f>
        <v>0</v>
      </c>
      <c r="D177" s="18">
        <f t="shared" si="88"/>
        <v>0</v>
      </c>
      <c r="E177" s="18">
        <f>IF(F177&gt;0,SUM(F$15:$F177),0)</f>
        <v>0</v>
      </c>
      <c r="F177" s="18">
        <f t="shared" si="67"/>
        <v>0</v>
      </c>
      <c r="G177" s="18">
        <f>IF(H177&gt;0,SUM($H$15:H177),0)</f>
        <v>0</v>
      </c>
      <c r="H177" s="18">
        <f t="shared" ref="H177:H202" si="94">IF(X177&lt;&gt;0,1,0)</f>
        <v>0</v>
      </c>
      <c r="I177" s="18">
        <f>IF(J177&gt;0,SUM($J$15:J177),0)</f>
        <v>0</v>
      </c>
      <c r="J177" s="18">
        <f t="shared" si="65"/>
        <v>0</v>
      </c>
      <c r="K177" s="18">
        <f>IF(L177&gt;0,SUM($L$15:L177),0)</f>
        <v>0</v>
      </c>
      <c r="L177" s="18">
        <f t="shared" si="92"/>
        <v>0</v>
      </c>
      <c r="M177" s="18"/>
      <c r="N177" s="18"/>
      <c r="O177" s="332"/>
      <c r="P177" s="340"/>
      <c r="Q177" s="273">
        <f>IF(AB177=$AK$15,Z177,IF(AB177=$AK$14,Z177*(Übersicht!$G$39/(Übersicht!$G$39+Übersicht!$G$71+Übersicht!$G$110)),0))</f>
        <v>0</v>
      </c>
      <c r="R177" s="273">
        <f>IF(AB177=$AK$15,AA177,IF(AB177=$AK$14,AA177*(Übersicht!$G$39/(Übersicht!$G$39+Übersicht!$G$71+Übersicht!$G$110)),0))</f>
        <v>0</v>
      </c>
      <c r="S177" s="273">
        <f>IF(AB177=$AK$16,Z177,IF(AB177=$AK$14,Z177*(Übersicht!$G$71/(Übersicht!$G$39+Übersicht!$G$71+Übersicht!$G$110)),0))</f>
        <v>0</v>
      </c>
      <c r="T177" s="273">
        <f>IF(AB177=$AK$16,AA177,IF(AB177=$AK$14,AA177*(Übersicht!$G$71/(Übersicht!$G$39+Übersicht!$G$71+Übersicht!$G$110)),0))</f>
        <v>0</v>
      </c>
      <c r="U177" s="273">
        <f>IF(AB177=$AK$17,Z177,IF(AB177=$AK$14,Z177*(Übersicht!$G$110/(Übersicht!$G$39+Übersicht!$G$71+Übersicht!$G$110)),0))</f>
        <v>0</v>
      </c>
      <c r="V177" s="273">
        <f>IF(AB177=$AK$17,AA177,IF(AB177=$AK$14,AA177*(Übersicht!$G$110/(Übersicht!$G$39+Übersicht!$G$71+Übersicht!$G$110)),0))</f>
        <v>0</v>
      </c>
      <c r="W177" s="274">
        <f t="shared" si="89"/>
        <v>0</v>
      </c>
      <c r="X177" s="273">
        <f t="shared" si="90"/>
        <v>0</v>
      </c>
      <c r="Y177" s="273">
        <f t="shared" si="93"/>
        <v>0</v>
      </c>
      <c r="Z177" s="335"/>
      <c r="AA177" s="338"/>
      <c r="AB177" s="351"/>
    </row>
    <row r="178" spans="1:28">
      <c r="A178" s="18">
        <f>IF(B178&gt;0,SUM(B$15:$B178),0)</f>
        <v>0</v>
      </c>
      <c r="B178" s="18">
        <f t="shared" si="87"/>
        <v>0</v>
      </c>
      <c r="C178" s="18">
        <f>IF(D178&gt;0,SUM(D$15:$D178),0)</f>
        <v>0</v>
      </c>
      <c r="D178" s="18">
        <f t="shared" si="88"/>
        <v>0</v>
      </c>
      <c r="E178" s="18">
        <f>IF(F178&gt;0,SUM(F$15:$F178),0)</f>
        <v>0</v>
      </c>
      <c r="F178" s="18">
        <f t="shared" si="67"/>
        <v>0</v>
      </c>
      <c r="G178" s="18">
        <f>IF(H178&gt;0,SUM($H$15:H178),0)</f>
        <v>0</v>
      </c>
      <c r="H178" s="18">
        <f t="shared" si="94"/>
        <v>0</v>
      </c>
      <c r="I178" s="18">
        <f>IF(J178&gt;0,SUM($J$15:J178),0)</f>
        <v>0</v>
      </c>
      <c r="J178" s="18">
        <f t="shared" si="65"/>
        <v>0</v>
      </c>
      <c r="K178" s="18">
        <f>IF(L178&gt;0,SUM($L$15:L178),0)</f>
        <v>0</v>
      </c>
      <c r="L178" s="18">
        <f t="shared" si="92"/>
        <v>0</v>
      </c>
      <c r="M178" s="18"/>
      <c r="N178" s="18"/>
      <c r="O178" s="332"/>
      <c r="P178" s="334"/>
      <c r="Q178" s="273">
        <f>IF(AB178=$AK$15,Z178,IF(AB178=$AK$14,Z178*(Übersicht!$G$39/(Übersicht!$G$39+Übersicht!$G$71+Übersicht!$G$110)),0))</f>
        <v>0</v>
      </c>
      <c r="R178" s="273">
        <f>IF(AB178=$AK$15,AA178,IF(AB178=$AK$14,AA178*(Übersicht!$G$39/(Übersicht!$G$39+Übersicht!$G$71+Übersicht!$G$110)),0))</f>
        <v>0</v>
      </c>
      <c r="S178" s="273">
        <f>IF(AB178=$AK$16,Z178,IF(AB178=$AK$14,Z178*(Übersicht!$G$71/(Übersicht!$G$39+Übersicht!$G$71+Übersicht!$G$110)),0))</f>
        <v>0</v>
      </c>
      <c r="T178" s="273">
        <f>IF(AB178=$AK$16,AA178,IF(AB178=$AK$14,AA178*(Übersicht!$G$71/(Übersicht!$G$39+Übersicht!$G$71+Übersicht!$G$110)),0))</f>
        <v>0</v>
      </c>
      <c r="U178" s="273">
        <f>IF(AB178=$AK$17,Z178,IF(AB178=$AK$14,Z178*(Übersicht!$G$110/(Übersicht!$G$39+Übersicht!$G$71+Übersicht!$G$110)),0))</f>
        <v>0</v>
      </c>
      <c r="V178" s="273">
        <f>IF(AB178=$AK$17,AA178,IF(AB178=$AK$14,AA178*(Übersicht!$G$110/(Übersicht!$G$39+Übersicht!$G$71+Übersicht!$G$110)),0))</f>
        <v>0</v>
      </c>
      <c r="W178" s="274">
        <f t="shared" si="89"/>
        <v>0</v>
      </c>
      <c r="X178" s="273">
        <f t="shared" si="90"/>
        <v>0</v>
      </c>
      <c r="Y178" s="273">
        <f t="shared" si="93"/>
        <v>0</v>
      </c>
      <c r="Z178" s="335"/>
      <c r="AA178" s="338"/>
      <c r="AB178" s="351"/>
    </row>
    <row r="179" spans="1:28">
      <c r="A179" s="18">
        <f>IF(B179&gt;0,SUM(B$15:$B179),0)</f>
        <v>0</v>
      </c>
      <c r="B179" s="18">
        <f t="shared" si="87"/>
        <v>0</v>
      </c>
      <c r="C179" s="18">
        <f>IF(D179&gt;0,SUM(D$15:$D179),0)</f>
        <v>0</v>
      </c>
      <c r="D179" s="18">
        <f t="shared" si="88"/>
        <v>0</v>
      </c>
      <c r="E179" s="18">
        <f>IF(F179&gt;0,SUM(F$15:$F179),0)</f>
        <v>0</v>
      </c>
      <c r="F179" s="18">
        <f t="shared" si="67"/>
        <v>0</v>
      </c>
      <c r="G179" s="18">
        <f>IF(H179&gt;0,SUM($H$15:H179),0)</f>
        <v>0</v>
      </c>
      <c r="H179" s="18">
        <f t="shared" si="94"/>
        <v>0</v>
      </c>
      <c r="I179" s="18">
        <f>IF(J179&gt;0,SUM($J$15:J179),0)</f>
        <v>0</v>
      </c>
      <c r="J179" s="18">
        <f t="shared" si="65"/>
        <v>0</v>
      </c>
      <c r="K179" s="18">
        <f>IF(L179&gt;0,SUM($L$15:L179),0)</f>
        <v>0</v>
      </c>
      <c r="L179" s="18">
        <f t="shared" si="92"/>
        <v>0</v>
      </c>
      <c r="M179" s="18"/>
      <c r="N179" s="18"/>
      <c r="O179" s="332"/>
      <c r="P179" s="334"/>
      <c r="Q179" s="273">
        <f>IF(AB179=$AK$15,Z179,IF(AB179=$AK$14,Z179*(Übersicht!$G$39/(Übersicht!$G$39+Übersicht!$G$71+Übersicht!$G$110)),0))</f>
        <v>0</v>
      </c>
      <c r="R179" s="273">
        <f>IF(AB179=$AK$15,AA179,IF(AB179=$AK$14,AA179*(Übersicht!$G$39/(Übersicht!$G$39+Übersicht!$G$71+Übersicht!$G$110)),0))</f>
        <v>0</v>
      </c>
      <c r="S179" s="273">
        <f>IF(AB179=$AK$16,Z179,IF(AB179=$AK$14,Z179*(Übersicht!$G$71/(Übersicht!$G$39+Übersicht!$G$71+Übersicht!$G$110)),0))</f>
        <v>0</v>
      </c>
      <c r="T179" s="273">
        <f>IF(AB179=$AK$16,AA179,IF(AB179=$AK$14,AA179*(Übersicht!$G$71/(Übersicht!$G$39+Übersicht!$G$71+Übersicht!$G$110)),0))</f>
        <v>0</v>
      </c>
      <c r="U179" s="273">
        <f>IF(AB179=$AK$17,Z179,IF(AB179=$AK$14,Z179*(Übersicht!$G$110/(Übersicht!$G$39+Übersicht!$G$71+Übersicht!$G$110)),0))</f>
        <v>0</v>
      </c>
      <c r="V179" s="273">
        <f>IF(AB179=$AK$17,AA179,IF(AB179=$AK$14,AA179*(Übersicht!$G$110/(Übersicht!$G$39+Übersicht!$G$71+Übersicht!$G$110)),0))</f>
        <v>0</v>
      </c>
      <c r="W179" s="274">
        <f t="shared" si="89"/>
        <v>0</v>
      </c>
      <c r="X179" s="273">
        <f t="shared" si="90"/>
        <v>0</v>
      </c>
      <c r="Y179" s="273">
        <f t="shared" si="93"/>
        <v>0</v>
      </c>
      <c r="Z179" s="335"/>
      <c r="AA179" s="338"/>
      <c r="AB179" s="351"/>
    </row>
    <row r="180" spans="1:28">
      <c r="A180" s="18">
        <f>IF(B180&gt;0,SUM(B$15:$B180),0)</f>
        <v>0</v>
      </c>
      <c r="B180" s="18">
        <f t="shared" si="87"/>
        <v>0</v>
      </c>
      <c r="C180" s="18">
        <f>IF(D180&gt;0,SUM(D$15:$D180),0)</f>
        <v>0</v>
      </c>
      <c r="D180" s="18">
        <f t="shared" si="88"/>
        <v>0</v>
      </c>
      <c r="E180" s="18">
        <f>IF(F180&gt;0,SUM(F$15:$F180),0)</f>
        <v>0</v>
      </c>
      <c r="F180" s="18">
        <f t="shared" si="67"/>
        <v>0</v>
      </c>
      <c r="G180" s="18">
        <f>IF(H180&gt;0,SUM($H$15:H180),0)</f>
        <v>0</v>
      </c>
      <c r="H180" s="18">
        <f t="shared" si="94"/>
        <v>0</v>
      </c>
      <c r="I180" s="18">
        <f>IF(J180&gt;0,SUM($J$15:J180),0)</f>
        <v>0</v>
      </c>
      <c r="J180" s="18">
        <f t="shared" si="65"/>
        <v>0</v>
      </c>
      <c r="K180" s="18">
        <f>IF(L180&gt;0,SUM($L$15:L180),0)</f>
        <v>0</v>
      </c>
      <c r="L180" s="18">
        <f t="shared" si="92"/>
        <v>0</v>
      </c>
      <c r="M180" s="18"/>
      <c r="N180" s="18"/>
      <c r="O180" s="332"/>
      <c r="P180" s="340"/>
      <c r="Q180" s="273">
        <f>IF(AB180=$AK$15,Z180,IF(AB180=$AK$14,Z180*(Übersicht!$G$39/(Übersicht!$G$39+Übersicht!$G$71+Übersicht!$G$110)),0))</f>
        <v>0</v>
      </c>
      <c r="R180" s="273">
        <f>IF(AB180=$AK$15,AA180,IF(AB180=$AK$14,AA180*(Übersicht!$G$39/(Übersicht!$G$39+Übersicht!$G$71+Übersicht!$G$110)),0))</f>
        <v>0</v>
      </c>
      <c r="S180" s="273">
        <f>IF(AB180=$AK$16,Z180,IF(AB180=$AK$14,Z180*(Übersicht!$G$71/(Übersicht!$G$39+Übersicht!$G$71+Übersicht!$G$110)),0))</f>
        <v>0</v>
      </c>
      <c r="T180" s="273">
        <f>IF(AB180=$AK$16,AA180,IF(AB180=$AK$14,AA180*(Übersicht!$G$71/(Übersicht!$G$39+Übersicht!$G$71+Übersicht!$G$110)),0))</f>
        <v>0</v>
      </c>
      <c r="U180" s="273">
        <f>IF(AB180=$AK$17,Z180,IF(AB180=$AK$14,Z180*(Übersicht!$G$110/(Übersicht!$G$39+Übersicht!$G$71+Übersicht!$G$110)),0))</f>
        <v>0</v>
      </c>
      <c r="V180" s="273">
        <f>IF(AB180=$AK$17,AA180,IF(AB180=$AK$14,AA180*(Übersicht!$G$110/(Übersicht!$G$39+Übersicht!$G$71+Übersicht!$G$110)),0))</f>
        <v>0</v>
      </c>
      <c r="W180" s="274">
        <f t="shared" si="89"/>
        <v>0</v>
      </c>
      <c r="X180" s="273">
        <f t="shared" si="90"/>
        <v>0</v>
      </c>
      <c r="Y180" s="273">
        <f t="shared" si="93"/>
        <v>0</v>
      </c>
      <c r="Z180" s="335"/>
      <c r="AA180" s="338"/>
      <c r="AB180" s="351"/>
    </row>
    <row r="181" spans="1:28">
      <c r="A181" s="18">
        <f>IF(B181&gt;0,SUM(B$15:$B181),0)</f>
        <v>0</v>
      </c>
      <c r="B181" s="18">
        <f t="shared" ref="B181:B198" si="95">IF(Q181&lt;&gt;0,1,IF(R181&lt;&gt;0,1,0))</f>
        <v>0</v>
      </c>
      <c r="C181" s="18">
        <f>IF(D181&gt;0,SUM(D$15:$D181),0)</f>
        <v>0</v>
      </c>
      <c r="D181" s="18">
        <f t="shared" ref="D181:D198" si="96">IF(S181&lt;&gt;0,1,IF(T181&lt;&gt;0,1,0))</f>
        <v>0</v>
      </c>
      <c r="E181" s="18">
        <f>IF(F181&gt;0,SUM(F$15:$F181),0)</f>
        <v>0</v>
      </c>
      <c r="F181" s="18">
        <f t="shared" ref="F181:F198" si="97">IF(U181&lt;&gt;0,1,IF(V181&lt;&gt;0,1,0))</f>
        <v>0</v>
      </c>
      <c r="G181" s="18">
        <f>IF(H181&gt;0,SUM($H$15:H181),0)</f>
        <v>0</v>
      </c>
      <c r="H181" s="18">
        <f t="shared" ref="H181:H198" si="98">IF(X181&lt;&gt;0,1,0)</f>
        <v>0</v>
      </c>
      <c r="I181" s="18">
        <f>IF(J181&gt;0,SUM($J$15:J181),0)</f>
        <v>0</v>
      </c>
      <c r="J181" s="18">
        <f t="shared" ref="J181:J198" si="99">IF(Y181&lt;&gt;0,1,0)</f>
        <v>0</v>
      </c>
      <c r="K181" s="18">
        <f>IF(L181&gt;0,SUM($L$15:L181),0)</f>
        <v>0</v>
      </c>
      <c r="L181" s="18">
        <f t="shared" ref="L181:L198" si="100">IF(W181&lt;&gt;0,1,0)</f>
        <v>0</v>
      </c>
      <c r="M181" s="18"/>
      <c r="N181" s="18"/>
      <c r="O181" s="332"/>
      <c r="P181" s="340"/>
      <c r="Q181" s="273">
        <f>IF(AB181=$AK$15,Z181,IF(AB181=$AK$14,Z181*(Übersicht!$G$39/(Übersicht!$G$39+Übersicht!$G$71+Übersicht!$G$110)),0))</f>
        <v>0</v>
      </c>
      <c r="R181" s="273">
        <f>IF(AB181=$AK$15,AA181,IF(AB181=$AK$14,AA181*(Übersicht!$G$39/(Übersicht!$G$39+Übersicht!$G$71+Übersicht!$G$110)),0))</f>
        <v>0</v>
      </c>
      <c r="S181" s="273">
        <f>IF(AB181=$AK$16,Z181,IF(AB181=$AK$14,Z181*(Übersicht!$G$71/(Übersicht!$G$39+Übersicht!$G$71+Übersicht!$G$110)),0))</f>
        <v>0</v>
      </c>
      <c r="T181" s="273">
        <f>IF(AB181=$AK$16,AA181,IF(AB181=$AK$14,AA181*(Übersicht!$G$71/(Übersicht!$G$39+Übersicht!$G$71+Übersicht!$G$110)),0))</f>
        <v>0</v>
      </c>
      <c r="U181" s="273">
        <f>IF(AB181=$AK$17,Z181,IF(AB181=$AK$14,Z181*(Übersicht!$G$110/(Übersicht!$G$39+Übersicht!$G$71+Übersicht!$G$110)),0))</f>
        <v>0</v>
      </c>
      <c r="V181" s="273">
        <f>IF(AB181=$AK$17,AA181,IF(AB181=$AK$14,AA181*(Übersicht!$G$110/(Übersicht!$G$39+Übersicht!$G$71+Übersicht!$G$110)),0))</f>
        <v>0</v>
      </c>
      <c r="W181" s="274">
        <f t="shared" ref="W181:W198" si="101">IF(AB181=$AK$18,Z181*-1+AA181,0)</f>
        <v>0</v>
      </c>
      <c r="X181" s="273">
        <f t="shared" ref="X181:X198" si="102">IF(AB181=$AK$19,AA181-Z181,0)</f>
        <v>0</v>
      </c>
      <c r="Y181" s="273">
        <f t="shared" ref="Y181:Y198" si="103">IF(AB181=$AK$20,AA181-Z181,0)</f>
        <v>0</v>
      </c>
      <c r="Z181" s="335"/>
      <c r="AA181" s="338"/>
      <c r="AB181" s="351"/>
    </row>
    <row r="182" spans="1:28">
      <c r="A182" s="18">
        <f>IF(B182&gt;0,SUM(B$15:$B182),0)</f>
        <v>0</v>
      </c>
      <c r="B182" s="18">
        <f t="shared" si="95"/>
        <v>0</v>
      </c>
      <c r="C182" s="18">
        <f>IF(D182&gt;0,SUM(D$15:$D182),0)</f>
        <v>0</v>
      </c>
      <c r="D182" s="18">
        <f t="shared" si="96"/>
        <v>0</v>
      </c>
      <c r="E182" s="18">
        <f>IF(F182&gt;0,SUM(F$15:$F182),0)</f>
        <v>0</v>
      </c>
      <c r="F182" s="18">
        <f t="shared" si="97"/>
        <v>0</v>
      </c>
      <c r="G182" s="18">
        <f>IF(H182&gt;0,SUM($H$15:H182),0)</f>
        <v>0</v>
      </c>
      <c r="H182" s="18">
        <f t="shared" si="98"/>
        <v>0</v>
      </c>
      <c r="I182" s="18">
        <f>IF(J182&gt;0,SUM($J$15:J182),0)</f>
        <v>0</v>
      </c>
      <c r="J182" s="18">
        <f t="shared" si="99"/>
        <v>0</v>
      </c>
      <c r="K182" s="18">
        <f>IF(L182&gt;0,SUM($L$15:L182),0)</f>
        <v>0</v>
      </c>
      <c r="L182" s="18">
        <f t="shared" si="100"/>
        <v>0</v>
      </c>
      <c r="M182" s="18"/>
      <c r="N182" s="18"/>
      <c r="O182" s="332"/>
      <c r="P182" s="340"/>
      <c r="Q182" s="273">
        <f>IF(AB182=$AK$15,Z182,IF(AB182=$AK$14,Z182*(Übersicht!$G$39/(Übersicht!$G$39+Übersicht!$G$71+Übersicht!$G$110)),0))</f>
        <v>0</v>
      </c>
      <c r="R182" s="273">
        <f>IF(AB182=$AK$15,AA182,IF(AB182=$AK$14,AA182*(Übersicht!$G$39/(Übersicht!$G$39+Übersicht!$G$71+Übersicht!$G$110)),0))</f>
        <v>0</v>
      </c>
      <c r="S182" s="273">
        <f>IF(AB182=$AK$16,Z182,IF(AB182=$AK$14,Z182*(Übersicht!$G$71/(Übersicht!$G$39+Übersicht!$G$71+Übersicht!$G$110)),0))</f>
        <v>0</v>
      </c>
      <c r="T182" s="273">
        <f>IF(AB182=$AK$16,AA182,IF(AB182=$AK$14,AA182*(Übersicht!$G$71/(Übersicht!$G$39+Übersicht!$G$71+Übersicht!$G$110)),0))</f>
        <v>0</v>
      </c>
      <c r="U182" s="273">
        <f>IF(AB182=$AK$17,Z182,IF(AB182=$AK$14,Z182*(Übersicht!$G$110/(Übersicht!$G$39+Übersicht!$G$71+Übersicht!$G$110)),0))</f>
        <v>0</v>
      </c>
      <c r="V182" s="273">
        <f>IF(AB182=$AK$17,AA182,IF(AB182=$AK$14,AA182*(Übersicht!$G$110/(Übersicht!$G$39+Übersicht!$G$71+Übersicht!$G$110)),0))</f>
        <v>0</v>
      </c>
      <c r="W182" s="274">
        <f t="shared" si="101"/>
        <v>0</v>
      </c>
      <c r="X182" s="273">
        <f t="shared" si="102"/>
        <v>0</v>
      </c>
      <c r="Y182" s="273">
        <f t="shared" si="103"/>
        <v>0</v>
      </c>
      <c r="Z182" s="335"/>
      <c r="AA182" s="338"/>
      <c r="AB182" s="351"/>
    </row>
    <row r="183" spans="1:28">
      <c r="A183" s="18">
        <f>IF(B183&gt;0,SUM(B$15:$B183),0)</f>
        <v>0</v>
      </c>
      <c r="B183" s="18">
        <f t="shared" si="95"/>
        <v>0</v>
      </c>
      <c r="C183" s="18">
        <f>IF(D183&gt;0,SUM(D$15:$D183),0)</f>
        <v>0</v>
      </c>
      <c r="D183" s="18">
        <f t="shared" si="96"/>
        <v>0</v>
      </c>
      <c r="E183" s="18">
        <f>IF(F183&gt;0,SUM(F$15:$F183),0)</f>
        <v>0</v>
      </c>
      <c r="F183" s="18">
        <f t="shared" si="97"/>
        <v>0</v>
      </c>
      <c r="G183" s="18">
        <f>IF(H183&gt;0,SUM($H$15:H183),0)</f>
        <v>0</v>
      </c>
      <c r="H183" s="18">
        <f t="shared" si="98"/>
        <v>0</v>
      </c>
      <c r="I183" s="18">
        <f>IF(J183&gt;0,SUM($J$15:J183),0)</f>
        <v>0</v>
      </c>
      <c r="J183" s="18">
        <f t="shared" si="99"/>
        <v>0</v>
      </c>
      <c r="K183" s="18">
        <f>IF(L183&gt;0,SUM($L$15:L183),0)</f>
        <v>0</v>
      </c>
      <c r="L183" s="18">
        <f t="shared" si="100"/>
        <v>0</v>
      </c>
      <c r="M183" s="18"/>
      <c r="N183" s="18"/>
      <c r="O183" s="332"/>
      <c r="P183" s="340"/>
      <c r="Q183" s="273">
        <f>IF(AB183=$AK$15,Z183,IF(AB183=$AK$14,Z183*(Übersicht!$G$39/(Übersicht!$G$39+Übersicht!$G$71+Übersicht!$G$110)),0))</f>
        <v>0</v>
      </c>
      <c r="R183" s="273">
        <f>IF(AB183=$AK$15,AA183,IF(AB183=$AK$14,AA183*(Übersicht!$G$39/(Übersicht!$G$39+Übersicht!$G$71+Übersicht!$G$110)),0))</f>
        <v>0</v>
      </c>
      <c r="S183" s="273">
        <f>IF(AB183=$AK$16,Z183,IF(AB183=$AK$14,Z183*(Übersicht!$G$71/(Übersicht!$G$39+Übersicht!$G$71+Übersicht!$G$110)),0))</f>
        <v>0</v>
      </c>
      <c r="T183" s="273">
        <f>IF(AB183=$AK$16,AA183,IF(AB183=$AK$14,AA183*(Übersicht!$G$71/(Übersicht!$G$39+Übersicht!$G$71+Übersicht!$G$110)),0))</f>
        <v>0</v>
      </c>
      <c r="U183" s="273">
        <f>IF(AB183=$AK$17,Z183,IF(AB183=$AK$14,Z183*(Übersicht!$G$110/(Übersicht!$G$39+Übersicht!$G$71+Übersicht!$G$110)),0))</f>
        <v>0</v>
      </c>
      <c r="V183" s="273">
        <f>IF(AB183=$AK$17,AA183,IF(AB183=$AK$14,AA183*(Übersicht!$G$110/(Übersicht!$G$39+Übersicht!$G$71+Übersicht!$G$110)),0))</f>
        <v>0</v>
      </c>
      <c r="W183" s="274">
        <f t="shared" si="101"/>
        <v>0</v>
      </c>
      <c r="X183" s="273">
        <f t="shared" si="102"/>
        <v>0</v>
      </c>
      <c r="Y183" s="273">
        <f t="shared" si="103"/>
        <v>0</v>
      </c>
      <c r="Z183" s="335"/>
      <c r="AA183" s="338"/>
      <c r="AB183" s="351"/>
    </row>
    <row r="184" spans="1:28">
      <c r="A184" s="18">
        <f>IF(B184&gt;0,SUM(B$15:$B184),0)</f>
        <v>0</v>
      </c>
      <c r="B184" s="18">
        <f t="shared" si="95"/>
        <v>0</v>
      </c>
      <c r="C184" s="18">
        <f>IF(D184&gt;0,SUM(D$15:$D184),0)</f>
        <v>0</v>
      </c>
      <c r="D184" s="18">
        <f t="shared" si="96"/>
        <v>0</v>
      </c>
      <c r="E184" s="18">
        <f>IF(F184&gt;0,SUM(F$15:$F184),0)</f>
        <v>0</v>
      </c>
      <c r="F184" s="18">
        <f t="shared" si="97"/>
        <v>0</v>
      </c>
      <c r="G184" s="18">
        <f>IF(H184&gt;0,SUM($H$15:H184),0)</f>
        <v>0</v>
      </c>
      <c r="H184" s="18">
        <f t="shared" si="98"/>
        <v>0</v>
      </c>
      <c r="I184" s="18">
        <f>IF(J184&gt;0,SUM($J$15:J184),0)</f>
        <v>0</v>
      </c>
      <c r="J184" s="18">
        <f t="shared" si="99"/>
        <v>0</v>
      </c>
      <c r="K184" s="18">
        <f>IF(L184&gt;0,SUM($L$15:L184),0)</f>
        <v>0</v>
      </c>
      <c r="L184" s="18">
        <f t="shared" si="100"/>
        <v>0</v>
      </c>
      <c r="M184" s="18"/>
      <c r="N184" s="18"/>
      <c r="O184" s="332"/>
      <c r="P184" s="340"/>
      <c r="Q184" s="273">
        <f>IF(AB184=$AK$15,Z184,IF(AB184=$AK$14,Z184*(Übersicht!$G$39/(Übersicht!$G$39+Übersicht!$G$71+Übersicht!$G$110)),0))</f>
        <v>0</v>
      </c>
      <c r="R184" s="273">
        <f>IF(AB184=$AK$15,AA184,IF(AB184=$AK$14,AA184*(Übersicht!$G$39/(Übersicht!$G$39+Übersicht!$G$71+Übersicht!$G$110)),0))</f>
        <v>0</v>
      </c>
      <c r="S184" s="273">
        <f>IF(AB184=$AK$16,Z184,IF(AB184=$AK$14,Z184*(Übersicht!$G$71/(Übersicht!$G$39+Übersicht!$G$71+Übersicht!$G$110)),0))</f>
        <v>0</v>
      </c>
      <c r="T184" s="273">
        <f>IF(AB184=$AK$16,AA184,IF(AB184=$AK$14,AA184*(Übersicht!$G$71/(Übersicht!$G$39+Übersicht!$G$71+Übersicht!$G$110)),0))</f>
        <v>0</v>
      </c>
      <c r="U184" s="273">
        <f>IF(AB184=$AK$17,Z184,IF(AB184=$AK$14,Z184*(Übersicht!$G$110/(Übersicht!$G$39+Übersicht!$G$71+Übersicht!$G$110)),0))</f>
        <v>0</v>
      </c>
      <c r="V184" s="273">
        <f>IF(AB184=$AK$17,AA184,IF(AB184=$AK$14,AA184*(Übersicht!$G$110/(Übersicht!$G$39+Übersicht!$G$71+Übersicht!$G$110)),0))</f>
        <v>0</v>
      </c>
      <c r="W184" s="274">
        <f t="shared" si="101"/>
        <v>0</v>
      </c>
      <c r="X184" s="273">
        <f t="shared" si="102"/>
        <v>0</v>
      </c>
      <c r="Y184" s="273">
        <f t="shared" si="103"/>
        <v>0</v>
      </c>
      <c r="Z184" s="335"/>
      <c r="AA184" s="338"/>
      <c r="AB184" s="351"/>
    </row>
    <row r="185" spans="1:28">
      <c r="A185" s="18">
        <f>IF(B185&gt;0,SUM(B$15:$B185),0)</f>
        <v>0</v>
      </c>
      <c r="B185" s="18">
        <f t="shared" si="95"/>
        <v>0</v>
      </c>
      <c r="C185" s="18">
        <f>IF(D185&gt;0,SUM(D$15:$D185),0)</f>
        <v>0</v>
      </c>
      <c r="D185" s="18">
        <f t="shared" si="96"/>
        <v>0</v>
      </c>
      <c r="E185" s="18">
        <f>IF(F185&gt;0,SUM(F$15:$F185),0)</f>
        <v>0</v>
      </c>
      <c r="F185" s="18">
        <f t="shared" si="97"/>
        <v>0</v>
      </c>
      <c r="G185" s="18">
        <f>IF(H185&gt;0,SUM($H$15:H185),0)</f>
        <v>0</v>
      </c>
      <c r="H185" s="18">
        <f t="shared" si="98"/>
        <v>0</v>
      </c>
      <c r="I185" s="18">
        <f>IF(J185&gt;0,SUM($J$15:J185),0)</f>
        <v>0</v>
      </c>
      <c r="J185" s="18">
        <f t="shared" si="99"/>
        <v>0</v>
      </c>
      <c r="K185" s="18">
        <f>IF(L185&gt;0,SUM($L$15:L185),0)</f>
        <v>0</v>
      </c>
      <c r="L185" s="18">
        <f t="shared" si="100"/>
        <v>0</v>
      </c>
      <c r="M185" s="18"/>
      <c r="N185" s="18"/>
      <c r="O185" s="332"/>
      <c r="P185" s="340"/>
      <c r="Q185" s="273">
        <f>IF(AB185=$AK$15,Z185,IF(AB185=$AK$14,Z185*(Übersicht!$G$39/(Übersicht!$G$39+Übersicht!$G$71+Übersicht!$G$110)),0))</f>
        <v>0</v>
      </c>
      <c r="R185" s="273">
        <f>IF(AB185=$AK$15,AA185,IF(AB185=$AK$14,AA185*(Übersicht!$G$39/(Übersicht!$G$39+Übersicht!$G$71+Übersicht!$G$110)),0))</f>
        <v>0</v>
      </c>
      <c r="S185" s="273">
        <f>IF(AB185=$AK$16,Z185,IF(AB185=$AK$14,Z185*(Übersicht!$G$71/(Übersicht!$G$39+Übersicht!$G$71+Übersicht!$G$110)),0))</f>
        <v>0</v>
      </c>
      <c r="T185" s="273">
        <f>IF(AB185=$AK$16,AA185,IF(AB185=$AK$14,AA185*(Übersicht!$G$71/(Übersicht!$G$39+Übersicht!$G$71+Übersicht!$G$110)),0))</f>
        <v>0</v>
      </c>
      <c r="U185" s="273">
        <f>IF(AB185=$AK$17,Z185,IF(AB185=$AK$14,Z185*(Übersicht!$G$110/(Übersicht!$G$39+Übersicht!$G$71+Übersicht!$G$110)),0))</f>
        <v>0</v>
      </c>
      <c r="V185" s="273">
        <f>IF(AB185=$AK$17,AA185,IF(AB185=$AK$14,AA185*(Übersicht!$G$110/(Übersicht!$G$39+Übersicht!$G$71+Übersicht!$G$110)),0))</f>
        <v>0</v>
      </c>
      <c r="W185" s="274">
        <f t="shared" si="101"/>
        <v>0</v>
      </c>
      <c r="X185" s="273">
        <f t="shared" si="102"/>
        <v>0</v>
      </c>
      <c r="Y185" s="273">
        <f t="shared" si="103"/>
        <v>0</v>
      </c>
      <c r="Z185" s="335"/>
      <c r="AA185" s="338"/>
      <c r="AB185" s="351"/>
    </row>
    <row r="186" spans="1:28">
      <c r="A186" s="18">
        <f>IF(B186&gt;0,SUM(B$15:$B186),0)</f>
        <v>0</v>
      </c>
      <c r="B186" s="18">
        <f t="shared" si="95"/>
        <v>0</v>
      </c>
      <c r="C186" s="18">
        <f>IF(D186&gt;0,SUM(D$15:$D186),0)</f>
        <v>0</v>
      </c>
      <c r="D186" s="18">
        <f t="shared" si="96"/>
        <v>0</v>
      </c>
      <c r="E186" s="18">
        <f>IF(F186&gt;0,SUM(F$15:$F186),0)</f>
        <v>0</v>
      </c>
      <c r="F186" s="18">
        <f t="shared" si="97"/>
        <v>0</v>
      </c>
      <c r="G186" s="18">
        <f>IF(H186&gt;0,SUM($H$15:H186),0)</f>
        <v>0</v>
      </c>
      <c r="H186" s="18">
        <f t="shared" si="98"/>
        <v>0</v>
      </c>
      <c r="I186" s="18">
        <f>IF(J186&gt;0,SUM($J$15:J186),0)</f>
        <v>0</v>
      </c>
      <c r="J186" s="18">
        <f t="shared" si="99"/>
        <v>0</v>
      </c>
      <c r="K186" s="18">
        <f>IF(L186&gt;0,SUM($L$15:L186),0)</f>
        <v>0</v>
      </c>
      <c r="L186" s="18">
        <f t="shared" si="100"/>
        <v>0</v>
      </c>
      <c r="M186" s="18"/>
      <c r="N186" s="18"/>
      <c r="O186" s="332"/>
      <c r="P186" s="340"/>
      <c r="Q186" s="273">
        <f>IF(AB186=$AK$15,Z186,IF(AB186=$AK$14,Z186*(Übersicht!$G$39/(Übersicht!$G$39+Übersicht!$G$71+Übersicht!$G$110)),0))</f>
        <v>0</v>
      </c>
      <c r="R186" s="273">
        <f>IF(AB186=$AK$15,AA186,IF(AB186=$AK$14,AA186*(Übersicht!$G$39/(Übersicht!$G$39+Übersicht!$G$71+Übersicht!$G$110)),0))</f>
        <v>0</v>
      </c>
      <c r="S186" s="273">
        <f>IF(AB186=$AK$16,Z186,IF(AB186=$AK$14,Z186*(Übersicht!$G$71/(Übersicht!$G$39+Übersicht!$G$71+Übersicht!$G$110)),0))</f>
        <v>0</v>
      </c>
      <c r="T186" s="273">
        <f>IF(AB186=$AK$16,AA186,IF(AB186=$AK$14,AA186*(Übersicht!$G$71/(Übersicht!$G$39+Übersicht!$G$71+Übersicht!$G$110)),0))</f>
        <v>0</v>
      </c>
      <c r="U186" s="273">
        <f>IF(AB186=$AK$17,Z186,IF(AB186=$AK$14,Z186*(Übersicht!$G$110/(Übersicht!$G$39+Übersicht!$G$71+Übersicht!$G$110)),0))</f>
        <v>0</v>
      </c>
      <c r="V186" s="273">
        <f>IF(AB186=$AK$17,AA186,IF(AB186=$AK$14,AA186*(Übersicht!$G$110/(Übersicht!$G$39+Übersicht!$G$71+Übersicht!$G$110)),0))</f>
        <v>0</v>
      </c>
      <c r="W186" s="274">
        <f t="shared" si="101"/>
        <v>0</v>
      </c>
      <c r="X186" s="273">
        <f t="shared" si="102"/>
        <v>0</v>
      </c>
      <c r="Y186" s="273">
        <f t="shared" si="103"/>
        <v>0</v>
      </c>
      <c r="Z186" s="335"/>
      <c r="AA186" s="338"/>
      <c r="AB186" s="351"/>
    </row>
    <row r="187" spans="1:28">
      <c r="A187" s="18">
        <f>IF(B187&gt;0,SUM(B$15:$B187),0)</f>
        <v>0</v>
      </c>
      <c r="B187" s="18">
        <f t="shared" si="95"/>
        <v>0</v>
      </c>
      <c r="C187" s="18">
        <f>IF(D187&gt;0,SUM(D$15:$D187),0)</f>
        <v>0</v>
      </c>
      <c r="D187" s="18">
        <f t="shared" si="96"/>
        <v>0</v>
      </c>
      <c r="E187" s="18">
        <f>IF(F187&gt;0,SUM(F$15:$F187),0)</f>
        <v>0</v>
      </c>
      <c r="F187" s="18">
        <f t="shared" si="97"/>
        <v>0</v>
      </c>
      <c r="G187" s="18">
        <f>IF(H187&gt;0,SUM($H$15:H187),0)</f>
        <v>0</v>
      </c>
      <c r="H187" s="18">
        <f t="shared" si="98"/>
        <v>0</v>
      </c>
      <c r="I187" s="18">
        <f>IF(J187&gt;0,SUM($J$15:J187),0)</f>
        <v>0</v>
      </c>
      <c r="J187" s="18">
        <f t="shared" si="99"/>
        <v>0</v>
      </c>
      <c r="K187" s="18">
        <f>IF(L187&gt;0,SUM($L$15:L187),0)</f>
        <v>0</v>
      </c>
      <c r="L187" s="18">
        <f t="shared" si="100"/>
        <v>0</v>
      </c>
      <c r="M187" s="18"/>
      <c r="N187" s="18"/>
      <c r="O187" s="332"/>
      <c r="P187" s="340"/>
      <c r="Q187" s="273">
        <f>IF(AB187=$AK$15,Z187,IF(AB187=$AK$14,Z187*(Übersicht!$G$39/(Übersicht!$G$39+Übersicht!$G$71+Übersicht!$G$110)),0))</f>
        <v>0</v>
      </c>
      <c r="R187" s="273">
        <f>IF(AB187=$AK$15,AA187,IF(AB187=$AK$14,AA187*(Übersicht!$G$39/(Übersicht!$G$39+Übersicht!$G$71+Übersicht!$G$110)),0))</f>
        <v>0</v>
      </c>
      <c r="S187" s="273">
        <f>IF(AB187=$AK$16,Z187,IF(AB187=$AK$14,Z187*(Übersicht!$G$71/(Übersicht!$G$39+Übersicht!$G$71+Übersicht!$G$110)),0))</f>
        <v>0</v>
      </c>
      <c r="T187" s="273">
        <f>IF(AB187=$AK$16,AA187,IF(AB187=$AK$14,AA187*(Übersicht!$G$71/(Übersicht!$G$39+Übersicht!$G$71+Übersicht!$G$110)),0))</f>
        <v>0</v>
      </c>
      <c r="U187" s="273">
        <f>IF(AB187=$AK$17,Z187,IF(AB187=$AK$14,Z187*(Übersicht!$G$110/(Übersicht!$G$39+Übersicht!$G$71+Übersicht!$G$110)),0))</f>
        <v>0</v>
      </c>
      <c r="V187" s="273">
        <f>IF(AB187=$AK$17,AA187,IF(AB187=$AK$14,AA187*(Übersicht!$G$110/(Übersicht!$G$39+Übersicht!$G$71+Übersicht!$G$110)),0))</f>
        <v>0</v>
      </c>
      <c r="W187" s="274">
        <f t="shared" si="101"/>
        <v>0</v>
      </c>
      <c r="X187" s="273">
        <f t="shared" si="102"/>
        <v>0</v>
      </c>
      <c r="Y187" s="273">
        <f t="shared" si="103"/>
        <v>0</v>
      </c>
      <c r="Z187" s="335"/>
      <c r="AA187" s="338"/>
      <c r="AB187" s="351"/>
    </row>
    <row r="188" spans="1:28">
      <c r="A188" s="18">
        <f>IF(B188&gt;0,SUM(B$15:$B188),0)</f>
        <v>0</v>
      </c>
      <c r="B188" s="18">
        <f t="shared" si="95"/>
        <v>0</v>
      </c>
      <c r="C188" s="18">
        <f>IF(D188&gt;0,SUM(D$15:$D188),0)</f>
        <v>0</v>
      </c>
      <c r="D188" s="18">
        <f t="shared" si="96"/>
        <v>0</v>
      </c>
      <c r="E188" s="18">
        <f>IF(F188&gt;0,SUM(F$15:$F188),0)</f>
        <v>0</v>
      </c>
      <c r="F188" s="18">
        <f t="shared" si="97"/>
        <v>0</v>
      </c>
      <c r="G188" s="18">
        <f>IF(H188&gt;0,SUM($H$15:H188),0)</f>
        <v>0</v>
      </c>
      <c r="H188" s="18">
        <f t="shared" si="98"/>
        <v>0</v>
      </c>
      <c r="I188" s="18">
        <f>IF(J188&gt;0,SUM($J$15:J188),0)</f>
        <v>0</v>
      </c>
      <c r="J188" s="18">
        <f t="shared" si="99"/>
        <v>0</v>
      </c>
      <c r="K188" s="18">
        <f>IF(L188&gt;0,SUM($L$15:L188),0)</f>
        <v>0</v>
      </c>
      <c r="L188" s="18">
        <f t="shared" si="100"/>
        <v>0</v>
      </c>
      <c r="M188" s="18"/>
      <c r="N188" s="18"/>
      <c r="O188" s="332"/>
      <c r="P188" s="340"/>
      <c r="Q188" s="273">
        <f>IF(AB188=$AK$15,Z188,IF(AB188=$AK$14,Z188*(Übersicht!$G$39/(Übersicht!$G$39+Übersicht!$G$71+Übersicht!$G$110)),0))</f>
        <v>0</v>
      </c>
      <c r="R188" s="273">
        <f>IF(AB188=$AK$15,AA188,IF(AB188=$AK$14,AA188*(Übersicht!$G$39/(Übersicht!$G$39+Übersicht!$G$71+Übersicht!$G$110)),0))</f>
        <v>0</v>
      </c>
      <c r="S188" s="273">
        <f>IF(AB188=$AK$16,Z188,IF(AB188=$AK$14,Z188*(Übersicht!$G$71/(Übersicht!$G$39+Übersicht!$G$71+Übersicht!$G$110)),0))</f>
        <v>0</v>
      </c>
      <c r="T188" s="273">
        <f>IF(AB188=$AK$16,AA188,IF(AB188=$AK$14,AA188*(Übersicht!$G$71/(Übersicht!$G$39+Übersicht!$G$71+Übersicht!$G$110)),0))</f>
        <v>0</v>
      </c>
      <c r="U188" s="273">
        <f>IF(AB188=$AK$17,Z188,IF(AB188=$AK$14,Z188*(Übersicht!$G$110/(Übersicht!$G$39+Übersicht!$G$71+Übersicht!$G$110)),0))</f>
        <v>0</v>
      </c>
      <c r="V188" s="273">
        <f>IF(AB188=$AK$17,AA188,IF(AB188=$AK$14,AA188*(Übersicht!$G$110/(Übersicht!$G$39+Übersicht!$G$71+Übersicht!$G$110)),0))</f>
        <v>0</v>
      </c>
      <c r="W188" s="274">
        <f t="shared" si="101"/>
        <v>0</v>
      </c>
      <c r="X188" s="273">
        <f t="shared" si="102"/>
        <v>0</v>
      </c>
      <c r="Y188" s="273">
        <f t="shared" si="103"/>
        <v>0</v>
      </c>
      <c r="Z188" s="335"/>
      <c r="AA188" s="338"/>
      <c r="AB188" s="351"/>
    </row>
    <row r="189" spans="1:28">
      <c r="A189" s="18">
        <f>IF(B189&gt;0,SUM(B$15:$B189),0)</f>
        <v>0</v>
      </c>
      <c r="B189" s="18">
        <f t="shared" si="95"/>
        <v>0</v>
      </c>
      <c r="C189" s="18">
        <f>IF(D189&gt;0,SUM(D$15:$D189),0)</f>
        <v>0</v>
      </c>
      <c r="D189" s="18">
        <f t="shared" si="96"/>
        <v>0</v>
      </c>
      <c r="E189" s="18">
        <f>IF(F189&gt;0,SUM(F$15:$F189),0)</f>
        <v>0</v>
      </c>
      <c r="F189" s="18">
        <f t="shared" si="97"/>
        <v>0</v>
      </c>
      <c r="G189" s="18">
        <f>IF(H189&gt;0,SUM($H$15:H189),0)</f>
        <v>0</v>
      </c>
      <c r="H189" s="18">
        <f t="shared" si="98"/>
        <v>0</v>
      </c>
      <c r="I189" s="18">
        <f>IF(J189&gt;0,SUM($J$15:J189),0)</f>
        <v>0</v>
      </c>
      <c r="J189" s="18">
        <f t="shared" si="99"/>
        <v>0</v>
      </c>
      <c r="K189" s="18">
        <f>IF(L189&gt;0,SUM($L$15:L189),0)</f>
        <v>0</v>
      </c>
      <c r="L189" s="18">
        <f t="shared" si="100"/>
        <v>0</v>
      </c>
      <c r="M189" s="18"/>
      <c r="N189" s="18"/>
      <c r="O189" s="332"/>
      <c r="P189" s="340"/>
      <c r="Q189" s="273">
        <f>IF(AB189=$AK$15,Z189,IF(AB189=$AK$14,Z189*(Übersicht!$G$39/(Übersicht!$G$39+Übersicht!$G$71+Übersicht!$G$110)),0))</f>
        <v>0</v>
      </c>
      <c r="R189" s="273">
        <f>IF(AB189=$AK$15,AA189,IF(AB189=$AK$14,AA189*(Übersicht!$G$39/(Übersicht!$G$39+Übersicht!$G$71+Übersicht!$G$110)),0))</f>
        <v>0</v>
      </c>
      <c r="S189" s="273">
        <f>IF(AB189=$AK$16,Z189,IF(AB189=$AK$14,Z189*(Übersicht!$G$71/(Übersicht!$G$39+Übersicht!$G$71+Übersicht!$G$110)),0))</f>
        <v>0</v>
      </c>
      <c r="T189" s="273">
        <f>IF(AB189=$AK$16,AA189,IF(AB189=$AK$14,AA189*(Übersicht!$G$71/(Übersicht!$G$39+Übersicht!$G$71+Übersicht!$G$110)),0))</f>
        <v>0</v>
      </c>
      <c r="U189" s="273">
        <f>IF(AB189=$AK$17,Z189,IF(AB189=$AK$14,Z189*(Übersicht!$G$110/(Übersicht!$G$39+Übersicht!$G$71+Übersicht!$G$110)),0))</f>
        <v>0</v>
      </c>
      <c r="V189" s="273">
        <f>IF(AB189=$AK$17,AA189,IF(AB189=$AK$14,AA189*(Übersicht!$G$110/(Übersicht!$G$39+Übersicht!$G$71+Übersicht!$G$110)),0))</f>
        <v>0</v>
      </c>
      <c r="W189" s="274">
        <f t="shared" si="101"/>
        <v>0</v>
      </c>
      <c r="X189" s="273">
        <f t="shared" si="102"/>
        <v>0</v>
      </c>
      <c r="Y189" s="273">
        <f t="shared" si="103"/>
        <v>0</v>
      </c>
      <c r="Z189" s="335"/>
      <c r="AA189" s="338"/>
      <c r="AB189" s="351"/>
    </row>
    <row r="190" spans="1:28">
      <c r="A190" s="18">
        <f>IF(B190&gt;0,SUM(B$15:$B190),0)</f>
        <v>0</v>
      </c>
      <c r="B190" s="18">
        <f t="shared" si="95"/>
        <v>0</v>
      </c>
      <c r="C190" s="18">
        <f>IF(D190&gt;0,SUM(D$15:$D190),0)</f>
        <v>0</v>
      </c>
      <c r="D190" s="18">
        <f t="shared" si="96"/>
        <v>0</v>
      </c>
      <c r="E190" s="18">
        <f>IF(F190&gt;0,SUM(F$15:$F190),0)</f>
        <v>0</v>
      </c>
      <c r="F190" s="18">
        <f t="shared" si="97"/>
        <v>0</v>
      </c>
      <c r="G190" s="18">
        <f>IF(H190&gt;0,SUM($H$15:H190),0)</f>
        <v>0</v>
      </c>
      <c r="H190" s="18">
        <f t="shared" si="98"/>
        <v>0</v>
      </c>
      <c r="I190" s="18">
        <f>IF(J190&gt;0,SUM($J$15:J190),0)</f>
        <v>0</v>
      </c>
      <c r="J190" s="18">
        <f t="shared" si="99"/>
        <v>0</v>
      </c>
      <c r="K190" s="18">
        <f>IF(L190&gt;0,SUM($L$15:L190),0)</f>
        <v>0</v>
      </c>
      <c r="L190" s="18">
        <f t="shared" si="100"/>
        <v>0</v>
      </c>
      <c r="M190" s="18"/>
      <c r="N190" s="18"/>
      <c r="O190" s="332"/>
      <c r="P190" s="340"/>
      <c r="Q190" s="273">
        <f>IF(AB190=$AK$15,Z190,IF(AB190=$AK$14,Z190*(Übersicht!$G$39/(Übersicht!$G$39+Übersicht!$G$71+Übersicht!$G$110)),0))</f>
        <v>0</v>
      </c>
      <c r="R190" s="273">
        <f>IF(AB190=$AK$15,AA190,IF(AB190=$AK$14,AA190*(Übersicht!$G$39/(Übersicht!$G$39+Übersicht!$G$71+Übersicht!$G$110)),0))</f>
        <v>0</v>
      </c>
      <c r="S190" s="273">
        <f>IF(AB190=$AK$16,Z190,IF(AB190=$AK$14,Z190*(Übersicht!$G$71/(Übersicht!$G$39+Übersicht!$G$71+Übersicht!$G$110)),0))</f>
        <v>0</v>
      </c>
      <c r="T190" s="273">
        <f>IF(AB190=$AK$16,AA190,IF(AB190=$AK$14,AA190*(Übersicht!$G$71/(Übersicht!$G$39+Übersicht!$G$71+Übersicht!$G$110)),0))</f>
        <v>0</v>
      </c>
      <c r="U190" s="273">
        <f>IF(AB190=$AK$17,Z190,IF(AB190=$AK$14,Z190*(Übersicht!$G$110/(Übersicht!$G$39+Übersicht!$G$71+Übersicht!$G$110)),0))</f>
        <v>0</v>
      </c>
      <c r="V190" s="273">
        <f>IF(AB190=$AK$17,AA190,IF(AB190=$AK$14,AA190*(Übersicht!$G$110/(Übersicht!$G$39+Übersicht!$G$71+Übersicht!$G$110)),0))</f>
        <v>0</v>
      </c>
      <c r="W190" s="274">
        <f t="shared" si="101"/>
        <v>0</v>
      </c>
      <c r="X190" s="273">
        <f t="shared" si="102"/>
        <v>0</v>
      </c>
      <c r="Y190" s="273">
        <f t="shared" si="103"/>
        <v>0</v>
      </c>
      <c r="Z190" s="335"/>
      <c r="AA190" s="338"/>
      <c r="AB190" s="351"/>
    </row>
    <row r="191" spans="1:28">
      <c r="A191" s="18">
        <f>IF(B191&gt;0,SUM(B$15:$B191),0)</f>
        <v>0</v>
      </c>
      <c r="B191" s="18">
        <f t="shared" si="95"/>
        <v>0</v>
      </c>
      <c r="C191" s="18">
        <f>IF(D191&gt;0,SUM(D$15:$D191),0)</f>
        <v>0</v>
      </c>
      <c r="D191" s="18">
        <f t="shared" si="96"/>
        <v>0</v>
      </c>
      <c r="E191" s="18">
        <f>IF(F191&gt;0,SUM(F$15:$F191),0)</f>
        <v>0</v>
      </c>
      <c r="F191" s="18">
        <f t="shared" si="97"/>
        <v>0</v>
      </c>
      <c r="G191" s="18">
        <f>IF(H191&gt;0,SUM($H$15:H191),0)</f>
        <v>0</v>
      </c>
      <c r="H191" s="18">
        <f t="shared" si="98"/>
        <v>0</v>
      </c>
      <c r="I191" s="18">
        <f>IF(J191&gt;0,SUM($J$15:J191),0)</f>
        <v>0</v>
      </c>
      <c r="J191" s="18">
        <f t="shared" si="99"/>
        <v>0</v>
      </c>
      <c r="K191" s="18">
        <f>IF(L191&gt;0,SUM($L$15:L191),0)</f>
        <v>0</v>
      </c>
      <c r="L191" s="18">
        <f t="shared" si="100"/>
        <v>0</v>
      </c>
      <c r="M191" s="18"/>
      <c r="N191" s="18"/>
      <c r="O191" s="332"/>
      <c r="P191" s="340"/>
      <c r="Q191" s="273">
        <f>IF(AB191=$AK$15,Z191,IF(AB191=$AK$14,Z191*(Übersicht!$G$39/(Übersicht!$G$39+Übersicht!$G$71+Übersicht!$G$110)),0))</f>
        <v>0</v>
      </c>
      <c r="R191" s="273">
        <f>IF(AB191=$AK$15,AA191,IF(AB191=$AK$14,AA191*(Übersicht!$G$39/(Übersicht!$G$39+Übersicht!$G$71+Übersicht!$G$110)),0))</f>
        <v>0</v>
      </c>
      <c r="S191" s="273">
        <f>IF(AB191=$AK$16,Z191,IF(AB191=$AK$14,Z191*(Übersicht!$G$71/(Übersicht!$G$39+Übersicht!$G$71+Übersicht!$G$110)),0))</f>
        <v>0</v>
      </c>
      <c r="T191" s="273">
        <f>IF(AB191=$AK$16,AA191,IF(AB191=$AK$14,AA191*(Übersicht!$G$71/(Übersicht!$G$39+Übersicht!$G$71+Übersicht!$G$110)),0))</f>
        <v>0</v>
      </c>
      <c r="U191" s="273">
        <f>IF(AB191=$AK$17,Z191,IF(AB191=$AK$14,Z191*(Übersicht!$G$110/(Übersicht!$G$39+Übersicht!$G$71+Übersicht!$G$110)),0))</f>
        <v>0</v>
      </c>
      <c r="V191" s="273">
        <f>IF(AB191=$AK$17,AA191,IF(AB191=$AK$14,AA191*(Übersicht!$G$110/(Übersicht!$G$39+Übersicht!$G$71+Übersicht!$G$110)),0))</f>
        <v>0</v>
      </c>
      <c r="W191" s="274">
        <f t="shared" si="101"/>
        <v>0</v>
      </c>
      <c r="X191" s="273">
        <f t="shared" si="102"/>
        <v>0</v>
      </c>
      <c r="Y191" s="273">
        <f t="shared" si="103"/>
        <v>0</v>
      </c>
      <c r="Z191" s="335"/>
      <c r="AA191" s="338"/>
      <c r="AB191" s="351"/>
    </row>
    <row r="192" spans="1:28">
      <c r="A192" s="18">
        <f>IF(B192&gt;0,SUM(B$15:$B192),0)</f>
        <v>0</v>
      </c>
      <c r="B192" s="18">
        <f t="shared" si="95"/>
        <v>0</v>
      </c>
      <c r="C192" s="18">
        <f>IF(D192&gt;0,SUM(D$15:$D192),0)</f>
        <v>0</v>
      </c>
      <c r="D192" s="18">
        <f t="shared" si="96"/>
        <v>0</v>
      </c>
      <c r="E192" s="18">
        <f>IF(F192&gt;0,SUM(F$15:$F192),0)</f>
        <v>0</v>
      </c>
      <c r="F192" s="18">
        <f t="shared" si="97"/>
        <v>0</v>
      </c>
      <c r="G192" s="18">
        <f>IF(H192&gt;0,SUM($H$15:H192),0)</f>
        <v>0</v>
      </c>
      <c r="H192" s="18">
        <f t="shared" si="98"/>
        <v>0</v>
      </c>
      <c r="I192" s="18">
        <f>IF(J192&gt;0,SUM($J$15:J192),0)</f>
        <v>0</v>
      </c>
      <c r="J192" s="18">
        <f t="shared" si="99"/>
        <v>0</v>
      </c>
      <c r="K192" s="18">
        <f>IF(L192&gt;0,SUM($L$15:L192),0)</f>
        <v>0</v>
      </c>
      <c r="L192" s="18">
        <f t="shared" si="100"/>
        <v>0</v>
      </c>
      <c r="M192" s="18"/>
      <c r="N192" s="18"/>
      <c r="O192" s="332"/>
      <c r="P192" s="340"/>
      <c r="Q192" s="273">
        <f>IF(AB192=$AK$15,Z192,IF(AB192=$AK$14,Z192*(Übersicht!$G$39/(Übersicht!$G$39+Übersicht!$G$71+Übersicht!$G$110)),0))</f>
        <v>0</v>
      </c>
      <c r="R192" s="273">
        <f>IF(AB192=$AK$15,AA192,IF(AB192=$AK$14,AA192*(Übersicht!$G$39/(Übersicht!$G$39+Übersicht!$G$71+Übersicht!$G$110)),0))</f>
        <v>0</v>
      </c>
      <c r="S192" s="273">
        <f>IF(AB192=$AK$16,Z192,IF(AB192=$AK$14,Z192*(Übersicht!$G$71/(Übersicht!$G$39+Übersicht!$G$71+Übersicht!$G$110)),0))</f>
        <v>0</v>
      </c>
      <c r="T192" s="273">
        <f>IF(AB192=$AK$16,AA192,IF(AB192=$AK$14,AA192*(Übersicht!$G$71/(Übersicht!$G$39+Übersicht!$G$71+Übersicht!$G$110)),0))</f>
        <v>0</v>
      </c>
      <c r="U192" s="273">
        <f>IF(AB192=$AK$17,Z192,IF(AB192=$AK$14,Z192*(Übersicht!$G$110/(Übersicht!$G$39+Übersicht!$G$71+Übersicht!$G$110)),0))</f>
        <v>0</v>
      </c>
      <c r="V192" s="273">
        <f>IF(AB192=$AK$17,AA192,IF(AB192=$AK$14,AA192*(Übersicht!$G$110/(Übersicht!$G$39+Übersicht!$G$71+Übersicht!$G$110)),0))</f>
        <v>0</v>
      </c>
      <c r="W192" s="274">
        <f t="shared" si="101"/>
        <v>0</v>
      </c>
      <c r="X192" s="273">
        <f t="shared" si="102"/>
        <v>0</v>
      </c>
      <c r="Y192" s="273">
        <f t="shared" si="103"/>
        <v>0</v>
      </c>
      <c r="Z192" s="335"/>
      <c r="AA192" s="338"/>
      <c r="AB192" s="351"/>
    </row>
    <row r="193" spans="1:28">
      <c r="A193" s="18">
        <f>IF(B193&gt;0,SUM(B$15:$B193),0)</f>
        <v>0</v>
      </c>
      <c r="B193" s="18">
        <f t="shared" si="95"/>
        <v>0</v>
      </c>
      <c r="C193" s="18">
        <f>IF(D193&gt;0,SUM(D$15:$D193),0)</f>
        <v>0</v>
      </c>
      <c r="D193" s="18">
        <f t="shared" si="96"/>
        <v>0</v>
      </c>
      <c r="E193" s="18">
        <f>IF(F193&gt;0,SUM(F$15:$F193),0)</f>
        <v>0</v>
      </c>
      <c r="F193" s="18">
        <f t="shared" si="97"/>
        <v>0</v>
      </c>
      <c r="G193" s="18">
        <f>IF(H193&gt;0,SUM($H$15:H193),0)</f>
        <v>0</v>
      </c>
      <c r="H193" s="18">
        <f t="shared" si="98"/>
        <v>0</v>
      </c>
      <c r="I193" s="18">
        <f>IF(J193&gt;0,SUM($J$15:J193),0)</f>
        <v>0</v>
      </c>
      <c r="J193" s="18">
        <f t="shared" si="99"/>
        <v>0</v>
      </c>
      <c r="K193" s="18">
        <f>IF(L193&gt;0,SUM($L$15:L193),0)</f>
        <v>0</v>
      </c>
      <c r="L193" s="18">
        <f t="shared" si="100"/>
        <v>0</v>
      </c>
      <c r="M193" s="18"/>
      <c r="N193" s="18"/>
      <c r="O193" s="332"/>
      <c r="P193" s="340"/>
      <c r="Q193" s="273">
        <f>IF(AB193=$AK$15,Z193,IF(AB193=$AK$14,Z193*(Übersicht!$G$39/(Übersicht!$G$39+Übersicht!$G$71+Übersicht!$G$110)),0))</f>
        <v>0</v>
      </c>
      <c r="R193" s="273">
        <f>IF(AB193=$AK$15,AA193,IF(AB193=$AK$14,AA193*(Übersicht!$G$39/(Übersicht!$G$39+Übersicht!$G$71+Übersicht!$G$110)),0))</f>
        <v>0</v>
      </c>
      <c r="S193" s="273">
        <f>IF(AB193=$AK$16,Z193,IF(AB193=$AK$14,Z193*(Übersicht!$G$71/(Übersicht!$G$39+Übersicht!$G$71+Übersicht!$G$110)),0))</f>
        <v>0</v>
      </c>
      <c r="T193" s="273">
        <f>IF(AB193=$AK$16,AA193,IF(AB193=$AK$14,AA193*(Übersicht!$G$71/(Übersicht!$G$39+Übersicht!$G$71+Übersicht!$G$110)),0))</f>
        <v>0</v>
      </c>
      <c r="U193" s="273">
        <f>IF(AB193=$AK$17,Z193,IF(AB193=$AK$14,Z193*(Übersicht!$G$110/(Übersicht!$G$39+Übersicht!$G$71+Übersicht!$G$110)),0))</f>
        <v>0</v>
      </c>
      <c r="V193" s="273">
        <f>IF(AB193=$AK$17,AA193,IF(AB193=$AK$14,AA193*(Übersicht!$G$110/(Übersicht!$G$39+Übersicht!$G$71+Übersicht!$G$110)),0))</f>
        <v>0</v>
      </c>
      <c r="W193" s="274">
        <f t="shared" si="101"/>
        <v>0</v>
      </c>
      <c r="X193" s="273">
        <f t="shared" si="102"/>
        <v>0</v>
      </c>
      <c r="Y193" s="273">
        <f t="shared" si="103"/>
        <v>0</v>
      </c>
      <c r="Z193" s="335"/>
      <c r="AA193" s="338"/>
      <c r="AB193" s="351"/>
    </row>
    <row r="194" spans="1:28">
      <c r="A194" s="18">
        <f>IF(B194&gt;0,SUM(B$15:$B194),0)</f>
        <v>0</v>
      </c>
      <c r="B194" s="18">
        <f t="shared" si="95"/>
        <v>0</v>
      </c>
      <c r="C194" s="18">
        <f>IF(D194&gt;0,SUM(D$15:$D194),0)</f>
        <v>0</v>
      </c>
      <c r="D194" s="18">
        <f t="shared" si="96"/>
        <v>0</v>
      </c>
      <c r="E194" s="18">
        <f>IF(F194&gt;0,SUM(F$15:$F194),0)</f>
        <v>0</v>
      </c>
      <c r="F194" s="18">
        <f t="shared" si="97"/>
        <v>0</v>
      </c>
      <c r="G194" s="18">
        <f>IF(H194&gt;0,SUM($H$15:H194),0)</f>
        <v>0</v>
      </c>
      <c r="H194" s="18">
        <f t="shared" si="98"/>
        <v>0</v>
      </c>
      <c r="I194" s="18">
        <f>IF(J194&gt;0,SUM($J$15:J194),0)</f>
        <v>0</v>
      </c>
      <c r="J194" s="18">
        <f t="shared" si="99"/>
        <v>0</v>
      </c>
      <c r="K194" s="18">
        <f>IF(L194&gt;0,SUM($L$15:L194),0)</f>
        <v>0</v>
      </c>
      <c r="L194" s="18">
        <f t="shared" si="100"/>
        <v>0</v>
      </c>
      <c r="M194" s="18"/>
      <c r="N194" s="18"/>
      <c r="O194" s="332"/>
      <c r="P194" s="340"/>
      <c r="Q194" s="273">
        <f>IF(AB194=$AK$15,Z194,IF(AB194=$AK$14,Z194*(Übersicht!$G$39/(Übersicht!$G$39+Übersicht!$G$71+Übersicht!$G$110)),0))</f>
        <v>0</v>
      </c>
      <c r="R194" s="273">
        <f>IF(AB194=$AK$15,AA194,IF(AB194=$AK$14,AA194*(Übersicht!$G$39/(Übersicht!$G$39+Übersicht!$G$71+Übersicht!$G$110)),0))</f>
        <v>0</v>
      </c>
      <c r="S194" s="273">
        <f>IF(AB194=$AK$16,Z194,IF(AB194=$AK$14,Z194*(Übersicht!$G$71/(Übersicht!$G$39+Übersicht!$G$71+Übersicht!$G$110)),0))</f>
        <v>0</v>
      </c>
      <c r="T194" s="273">
        <f>IF(AB194=$AK$16,AA194,IF(AB194=$AK$14,AA194*(Übersicht!$G$71/(Übersicht!$G$39+Übersicht!$G$71+Übersicht!$G$110)),0))</f>
        <v>0</v>
      </c>
      <c r="U194" s="273">
        <f>IF(AB194=$AK$17,Z194,IF(AB194=$AK$14,Z194*(Übersicht!$G$110/(Übersicht!$G$39+Übersicht!$G$71+Übersicht!$G$110)),0))</f>
        <v>0</v>
      </c>
      <c r="V194" s="273">
        <f>IF(AB194=$AK$17,AA194,IF(AB194=$AK$14,AA194*(Übersicht!$G$110/(Übersicht!$G$39+Übersicht!$G$71+Übersicht!$G$110)),0))</f>
        <v>0</v>
      </c>
      <c r="W194" s="274">
        <f t="shared" si="101"/>
        <v>0</v>
      </c>
      <c r="X194" s="273">
        <f t="shared" si="102"/>
        <v>0</v>
      </c>
      <c r="Y194" s="273">
        <f t="shared" si="103"/>
        <v>0</v>
      </c>
      <c r="Z194" s="335"/>
      <c r="AA194" s="338"/>
      <c r="AB194" s="351"/>
    </row>
    <row r="195" spans="1:28">
      <c r="A195" s="18">
        <f>IF(B195&gt;0,SUM(B$15:$B195),0)</f>
        <v>0</v>
      </c>
      <c r="B195" s="18">
        <f t="shared" si="95"/>
        <v>0</v>
      </c>
      <c r="C195" s="18">
        <f>IF(D195&gt;0,SUM(D$15:$D195),0)</f>
        <v>0</v>
      </c>
      <c r="D195" s="18">
        <f t="shared" si="96"/>
        <v>0</v>
      </c>
      <c r="E195" s="18">
        <f>IF(F195&gt;0,SUM(F$15:$F195),0)</f>
        <v>0</v>
      </c>
      <c r="F195" s="18">
        <f t="shared" si="97"/>
        <v>0</v>
      </c>
      <c r="G195" s="18">
        <f>IF(H195&gt;0,SUM($H$15:H195),0)</f>
        <v>0</v>
      </c>
      <c r="H195" s="18">
        <f t="shared" si="98"/>
        <v>0</v>
      </c>
      <c r="I195" s="18">
        <f>IF(J195&gt;0,SUM($J$15:J195),0)</f>
        <v>0</v>
      </c>
      <c r="J195" s="18">
        <f t="shared" si="99"/>
        <v>0</v>
      </c>
      <c r="K195" s="18">
        <f>IF(L195&gt;0,SUM($L$15:L195),0)</f>
        <v>0</v>
      </c>
      <c r="L195" s="18">
        <f t="shared" si="100"/>
        <v>0</v>
      </c>
      <c r="M195" s="18"/>
      <c r="N195" s="18"/>
      <c r="O195" s="332"/>
      <c r="P195" s="340"/>
      <c r="Q195" s="273">
        <f>IF(AB195=$AK$15,Z195,IF(AB195=$AK$14,Z195*(Übersicht!$G$39/(Übersicht!$G$39+Übersicht!$G$71+Übersicht!$G$110)),0))</f>
        <v>0</v>
      </c>
      <c r="R195" s="273">
        <f>IF(AB195=$AK$15,AA195,IF(AB195=$AK$14,AA195*(Übersicht!$G$39/(Übersicht!$G$39+Übersicht!$G$71+Übersicht!$G$110)),0))</f>
        <v>0</v>
      </c>
      <c r="S195" s="273">
        <f>IF(AB195=$AK$16,Z195,IF(AB195=$AK$14,Z195*(Übersicht!$G$71/(Übersicht!$G$39+Übersicht!$G$71+Übersicht!$G$110)),0))</f>
        <v>0</v>
      </c>
      <c r="T195" s="273">
        <f>IF(AB195=$AK$16,AA195,IF(AB195=$AK$14,AA195*(Übersicht!$G$71/(Übersicht!$G$39+Übersicht!$G$71+Übersicht!$G$110)),0))</f>
        <v>0</v>
      </c>
      <c r="U195" s="273">
        <f>IF(AB195=$AK$17,Z195,IF(AB195=$AK$14,Z195*(Übersicht!$G$110/(Übersicht!$G$39+Übersicht!$G$71+Übersicht!$G$110)),0))</f>
        <v>0</v>
      </c>
      <c r="V195" s="273">
        <f>IF(AB195=$AK$17,AA195,IF(AB195=$AK$14,AA195*(Übersicht!$G$110/(Übersicht!$G$39+Übersicht!$G$71+Übersicht!$G$110)),0))</f>
        <v>0</v>
      </c>
      <c r="W195" s="274">
        <f t="shared" si="101"/>
        <v>0</v>
      </c>
      <c r="X195" s="273">
        <f t="shared" si="102"/>
        <v>0</v>
      </c>
      <c r="Y195" s="273">
        <f t="shared" si="103"/>
        <v>0</v>
      </c>
      <c r="Z195" s="335"/>
      <c r="AA195" s="338"/>
      <c r="AB195" s="351"/>
    </row>
    <row r="196" spans="1:28">
      <c r="A196" s="18">
        <f>IF(B196&gt;0,SUM(B$15:$B196),0)</f>
        <v>0</v>
      </c>
      <c r="B196" s="18">
        <f t="shared" si="95"/>
        <v>0</v>
      </c>
      <c r="C196" s="18">
        <f>IF(D196&gt;0,SUM(D$15:$D196),0)</f>
        <v>0</v>
      </c>
      <c r="D196" s="18">
        <f t="shared" si="96"/>
        <v>0</v>
      </c>
      <c r="E196" s="18">
        <f>IF(F196&gt;0,SUM(F$15:$F196),0)</f>
        <v>0</v>
      </c>
      <c r="F196" s="18">
        <f t="shared" si="97"/>
        <v>0</v>
      </c>
      <c r="G196" s="18">
        <f>IF(H196&gt;0,SUM($H$15:H196),0)</f>
        <v>0</v>
      </c>
      <c r="H196" s="18">
        <f t="shared" si="98"/>
        <v>0</v>
      </c>
      <c r="I196" s="18">
        <f>IF(J196&gt;0,SUM($J$15:J196),0)</f>
        <v>0</v>
      </c>
      <c r="J196" s="18">
        <f t="shared" si="99"/>
        <v>0</v>
      </c>
      <c r="K196" s="18">
        <f>IF(L196&gt;0,SUM($L$15:L196),0)</f>
        <v>0</v>
      </c>
      <c r="L196" s="18">
        <f t="shared" si="100"/>
        <v>0</v>
      </c>
      <c r="M196" s="18"/>
      <c r="N196" s="18"/>
      <c r="O196" s="332"/>
      <c r="P196" s="340"/>
      <c r="Q196" s="273">
        <f>IF(AB196=$AK$15,Z196,IF(AB196=$AK$14,Z196*(Übersicht!$G$39/(Übersicht!$G$39+Übersicht!$G$71+Übersicht!$G$110)),0))</f>
        <v>0</v>
      </c>
      <c r="R196" s="273">
        <f>IF(AB196=$AK$15,AA196,IF(AB196=$AK$14,AA196*(Übersicht!$G$39/(Übersicht!$G$39+Übersicht!$G$71+Übersicht!$G$110)),0))</f>
        <v>0</v>
      </c>
      <c r="S196" s="273">
        <f>IF(AB196=$AK$16,Z196,IF(AB196=$AK$14,Z196*(Übersicht!$G$71/(Übersicht!$G$39+Übersicht!$G$71+Übersicht!$G$110)),0))</f>
        <v>0</v>
      </c>
      <c r="T196" s="273">
        <f>IF(AB196=$AK$16,AA196,IF(AB196=$AK$14,AA196*(Übersicht!$G$71/(Übersicht!$G$39+Übersicht!$G$71+Übersicht!$G$110)),0))</f>
        <v>0</v>
      </c>
      <c r="U196" s="273">
        <f>IF(AB196=$AK$17,Z196,IF(AB196=$AK$14,Z196*(Übersicht!$G$110/(Übersicht!$G$39+Übersicht!$G$71+Übersicht!$G$110)),0))</f>
        <v>0</v>
      </c>
      <c r="V196" s="273">
        <f>IF(AB196=$AK$17,AA196,IF(AB196=$AK$14,AA196*(Übersicht!$G$110/(Übersicht!$G$39+Übersicht!$G$71+Übersicht!$G$110)),0))</f>
        <v>0</v>
      </c>
      <c r="W196" s="274">
        <f t="shared" si="101"/>
        <v>0</v>
      </c>
      <c r="X196" s="273">
        <f t="shared" si="102"/>
        <v>0</v>
      </c>
      <c r="Y196" s="273">
        <f t="shared" si="103"/>
        <v>0</v>
      </c>
      <c r="Z196" s="335"/>
      <c r="AA196" s="338"/>
      <c r="AB196" s="351"/>
    </row>
    <row r="197" spans="1:28">
      <c r="A197" s="18">
        <f>IF(B197&gt;0,SUM(B$15:$B197),0)</f>
        <v>0</v>
      </c>
      <c r="B197" s="18">
        <f t="shared" si="95"/>
        <v>0</v>
      </c>
      <c r="C197" s="18">
        <f>IF(D197&gt;0,SUM(D$15:$D197),0)</f>
        <v>0</v>
      </c>
      <c r="D197" s="18">
        <f t="shared" si="96"/>
        <v>0</v>
      </c>
      <c r="E197" s="18">
        <f>IF(F197&gt;0,SUM(F$15:$F197),0)</f>
        <v>0</v>
      </c>
      <c r="F197" s="18">
        <f t="shared" si="97"/>
        <v>0</v>
      </c>
      <c r="G197" s="18">
        <f>IF(H197&gt;0,SUM($H$15:H197),0)</f>
        <v>0</v>
      </c>
      <c r="H197" s="18">
        <f t="shared" si="98"/>
        <v>0</v>
      </c>
      <c r="I197" s="18">
        <f>IF(J197&gt;0,SUM($J$15:J197),0)</f>
        <v>0</v>
      </c>
      <c r="J197" s="18">
        <f t="shared" si="99"/>
        <v>0</v>
      </c>
      <c r="K197" s="18">
        <f>IF(L197&gt;0,SUM($L$15:L197),0)</f>
        <v>0</v>
      </c>
      <c r="L197" s="18">
        <f t="shared" si="100"/>
        <v>0</v>
      </c>
      <c r="M197" s="18"/>
      <c r="N197" s="18"/>
      <c r="O197" s="332"/>
      <c r="P197" s="340"/>
      <c r="Q197" s="273">
        <f>IF(AB197=$AK$15,Z197,IF(AB197=$AK$14,Z197*(Übersicht!$G$39/(Übersicht!$G$39+Übersicht!$G$71+Übersicht!$G$110)),0))</f>
        <v>0</v>
      </c>
      <c r="R197" s="273">
        <f>IF(AB197=$AK$15,AA197,IF(AB197=$AK$14,AA197*(Übersicht!$G$39/(Übersicht!$G$39+Übersicht!$G$71+Übersicht!$G$110)),0))</f>
        <v>0</v>
      </c>
      <c r="S197" s="273">
        <f>IF(AB197=$AK$16,Z197,IF(AB197=$AK$14,Z197*(Übersicht!$G$71/(Übersicht!$G$39+Übersicht!$G$71+Übersicht!$G$110)),0))</f>
        <v>0</v>
      </c>
      <c r="T197" s="273">
        <f>IF(AB197=$AK$16,AA197,IF(AB197=$AK$14,AA197*(Übersicht!$G$71/(Übersicht!$G$39+Übersicht!$G$71+Übersicht!$G$110)),0))</f>
        <v>0</v>
      </c>
      <c r="U197" s="273">
        <f>IF(AB197=$AK$17,Z197,IF(AB197=$AK$14,Z197*(Übersicht!$G$110/(Übersicht!$G$39+Übersicht!$G$71+Übersicht!$G$110)),0))</f>
        <v>0</v>
      </c>
      <c r="V197" s="273">
        <f>IF(AB197=$AK$17,AA197,IF(AB197=$AK$14,AA197*(Übersicht!$G$110/(Übersicht!$G$39+Übersicht!$G$71+Übersicht!$G$110)),0))</f>
        <v>0</v>
      </c>
      <c r="W197" s="274">
        <f t="shared" si="101"/>
        <v>0</v>
      </c>
      <c r="X197" s="273">
        <f t="shared" si="102"/>
        <v>0</v>
      </c>
      <c r="Y197" s="273">
        <f t="shared" si="103"/>
        <v>0</v>
      </c>
      <c r="Z197" s="335"/>
      <c r="AA197" s="338"/>
      <c r="AB197" s="351"/>
    </row>
    <row r="198" spans="1:28">
      <c r="A198" s="18">
        <f>IF(B198&gt;0,SUM(B$15:$B198),0)</f>
        <v>0</v>
      </c>
      <c r="B198" s="18">
        <f t="shared" si="95"/>
        <v>0</v>
      </c>
      <c r="C198" s="18">
        <f>IF(D198&gt;0,SUM(D$15:$D198),0)</f>
        <v>0</v>
      </c>
      <c r="D198" s="18">
        <f t="shared" si="96"/>
        <v>0</v>
      </c>
      <c r="E198" s="18">
        <f>IF(F198&gt;0,SUM(F$15:$F198),0)</f>
        <v>0</v>
      </c>
      <c r="F198" s="18">
        <f t="shared" si="97"/>
        <v>0</v>
      </c>
      <c r="G198" s="18">
        <f>IF(H198&gt;0,SUM($H$15:H198),0)</f>
        <v>0</v>
      </c>
      <c r="H198" s="18">
        <f t="shared" si="98"/>
        <v>0</v>
      </c>
      <c r="I198" s="18">
        <f>IF(J198&gt;0,SUM($J$15:J198),0)</f>
        <v>0</v>
      </c>
      <c r="J198" s="18">
        <f t="shared" si="99"/>
        <v>0</v>
      </c>
      <c r="K198" s="18">
        <f>IF(L198&gt;0,SUM($L$15:L198),0)</f>
        <v>0</v>
      </c>
      <c r="L198" s="18">
        <f t="shared" si="100"/>
        <v>0</v>
      </c>
      <c r="M198" s="18"/>
      <c r="N198" s="18"/>
      <c r="O198" s="332"/>
      <c r="P198" s="340"/>
      <c r="Q198" s="273">
        <f>IF(AB198=$AK$15,Z198,IF(AB198=$AK$14,Z198*(Übersicht!$G$39/(Übersicht!$G$39+Übersicht!$G$71+Übersicht!$G$110)),0))</f>
        <v>0</v>
      </c>
      <c r="R198" s="273">
        <f>IF(AB198=$AK$15,AA198,IF(AB198=$AK$14,AA198*(Übersicht!$G$39/(Übersicht!$G$39+Übersicht!$G$71+Übersicht!$G$110)),0))</f>
        <v>0</v>
      </c>
      <c r="S198" s="273">
        <f>IF(AB198=$AK$16,Z198,IF(AB198=$AK$14,Z198*(Übersicht!$G$71/(Übersicht!$G$39+Übersicht!$G$71+Übersicht!$G$110)),0))</f>
        <v>0</v>
      </c>
      <c r="T198" s="273">
        <f>IF(AB198=$AK$16,AA198,IF(AB198=$AK$14,AA198*(Übersicht!$G$71/(Übersicht!$G$39+Übersicht!$G$71+Übersicht!$G$110)),0))</f>
        <v>0</v>
      </c>
      <c r="U198" s="273">
        <f>IF(AB198=$AK$17,Z198,IF(AB198=$AK$14,Z198*(Übersicht!$G$110/(Übersicht!$G$39+Übersicht!$G$71+Übersicht!$G$110)),0))</f>
        <v>0</v>
      </c>
      <c r="V198" s="273">
        <f>IF(AB198=$AK$17,AA198,IF(AB198=$AK$14,AA198*(Übersicht!$G$110/(Übersicht!$G$39+Übersicht!$G$71+Übersicht!$G$110)),0))</f>
        <v>0</v>
      </c>
      <c r="W198" s="274">
        <f t="shared" si="101"/>
        <v>0</v>
      </c>
      <c r="X198" s="273">
        <f t="shared" si="102"/>
        <v>0</v>
      </c>
      <c r="Y198" s="273">
        <f t="shared" si="103"/>
        <v>0</v>
      </c>
      <c r="Z198" s="335"/>
      <c r="AA198" s="338"/>
      <c r="AB198" s="351"/>
    </row>
    <row r="199" spans="1:28">
      <c r="A199" s="18">
        <f>IF(B199&gt;0,SUM(B$15:$B199),0)</f>
        <v>0</v>
      </c>
      <c r="B199" s="18">
        <f t="shared" si="87"/>
        <v>0</v>
      </c>
      <c r="C199" s="18">
        <f>IF(D199&gt;0,SUM(D$15:$D199),0)</f>
        <v>0</v>
      </c>
      <c r="D199" s="18">
        <f t="shared" si="88"/>
        <v>0</v>
      </c>
      <c r="E199" s="18">
        <f>IF(F199&gt;0,SUM(F$15:$F199),0)</f>
        <v>0</v>
      </c>
      <c r="F199" s="18">
        <f t="shared" si="67"/>
        <v>0</v>
      </c>
      <c r="G199" s="18">
        <f>IF(H199&gt;0,SUM($H$15:H199),0)</f>
        <v>0</v>
      </c>
      <c r="H199" s="18">
        <f t="shared" si="94"/>
        <v>0</v>
      </c>
      <c r="I199" s="18">
        <f>IF(J199&gt;0,SUM($J$15:J199),0)</f>
        <v>0</v>
      </c>
      <c r="J199" s="18">
        <f t="shared" si="65"/>
        <v>0</v>
      </c>
      <c r="K199" s="18">
        <f>IF(L199&gt;0,SUM($L$15:L199),0)</f>
        <v>0</v>
      </c>
      <c r="L199" s="18">
        <f t="shared" si="92"/>
        <v>0</v>
      </c>
      <c r="M199" s="18"/>
      <c r="N199" s="18"/>
      <c r="O199" s="332"/>
      <c r="P199" s="334"/>
      <c r="Q199" s="273">
        <f>IF(AB199=$AK$15,Z199,IF(AB199=$AK$14,Z199*(Übersicht!$G$39/(Übersicht!$G$39+Übersicht!$G$71+Übersicht!$G$110)),0))</f>
        <v>0</v>
      </c>
      <c r="R199" s="273">
        <f>IF(AB199=$AK$15,AA199,IF(AB199=$AK$14,AA199*(Übersicht!$G$39/(Übersicht!$G$39+Übersicht!$G$71+Übersicht!$G$110)),0))</f>
        <v>0</v>
      </c>
      <c r="S199" s="273">
        <f>IF(AB199=$AK$16,Z199,IF(AB199=$AK$14,Z199*(Übersicht!$G$71/(Übersicht!$G$39+Übersicht!$G$71+Übersicht!$G$110)),0))</f>
        <v>0</v>
      </c>
      <c r="T199" s="273">
        <f>IF(AB199=$AK$16,AA199,IF(AB199=$AK$14,AA199*(Übersicht!$G$71/(Übersicht!$G$39+Übersicht!$G$71+Übersicht!$G$110)),0))</f>
        <v>0</v>
      </c>
      <c r="U199" s="273">
        <f>IF(AB199=$AK$17,Z199,IF(AB199=$AK$14,Z199*(Übersicht!$G$110/(Übersicht!$G$39+Übersicht!$G$71+Übersicht!$G$110)),0))</f>
        <v>0</v>
      </c>
      <c r="V199" s="273">
        <f>IF(AB199=$AK$17,AA199,IF(AB199=$AK$14,AA199*(Übersicht!$G$110/(Übersicht!$G$39+Übersicht!$G$71+Übersicht!$G$110)),0))</f>
        <v>0</v>
      </c>
      <c r="W199" s="274">
        <f t="shared" si="89"/>
        <v>0</v>
      </c>
      <c r="X199" s="273">
        <f t="shared" si="90"/>
        <v>0</v>
      </c>
      <c r="Y199" s="273">
        <f t="shared" si="93"/>
        <v>0</v>
      </c>
      <c r="Z199" s="335"/>
      <c r="AA199" s="338"/>
      <c r="AB199" s="351"/>
    </row>
    <row r="200" spans="1:28">
      <c r="A200" s="18">
        <f>IF(B200&gt;0,SUM(B$15:$B200),0)</f>
        <v>0</v>
      </c>
      <c r="B200" s="18">
        <f t="shared" si="87"/>
        <v>0</v>
      </c>
      <c r="C200" s="18">
        <f>IF(D200&gt;0,SUM(D$15:$D200),0)</f>
        <v>0</v>
      </c>
      <c r="D200" s="18">
        <f t="shared" si="88"/>
        <v>0</v>
      </c>
      <c r="E200" s="18">
        <f>IF(F200&gt;0,SUM(F$15:$F200),0)</f>
        <v>0</v>
      </c>
      <c r="F200" s="18">
        <f t="shared" si="67"/>
        <v>0</v>
      </c>
      <c r="G200" s="18">
        <f>IF(H200&gt;0,SUM($H$15:H200),0)</f>
        <v>0</v>
      </c>
      <c r="H200" s="18">
        <f t="shared" si="94"/>
        <v>0</v>
      </c>
      <c r="I200" s="18">
        <f>IF(J200&gt;0,SUM($J$15:J200),0)</f>
        <v>0</v>
      </c>
      <c r="J200" s="18">
        <f t="shared" si="65"/>
        <v>0</v>
      </c>
      <c r="K200" s="18">
        <f>IF(L200&gt;0,SUM($L$15:L200),0)</f>
        <v>0</v>
      </c>
      <c r="L200" s="18">
        <f t="shared" si="92"/>
        <v>0</v>
      </c>
      <c r="M200" s="18"/>
      <c r="N200" s="18"/>
      <c r="O200" s="332"/>
      <c r="P200" s="334"/>
      <c r="Q200" s="273">
        <f>IF(AB200=$AK$15,Z200,IF(AB200=$AK$14,Z200*(Übersicht!$G$39/(Übersicht!$G$39+Übersicht!$G$71+Übersicht!$G$110)),0))</f>
        <v>0</v>
      </c>
      <c r="R200" s="273">
        <f>IF(AB200=$AK$15,AA200,IF(AB200=$AK$14,AA200*(Übersicht!$G$39/(Übersicht!$G$39+Übersicht!$G$71+Übersicht!$G$110)),0))</f>
        <v>0</v>
      </c>
      <c r="S200" s="273">
        <f>IF(AB200=$AK$16,Z200,IF(AB200=$AK$14,Z200*(Übersicht!$G$71/(Übersicht!$G$39+Übersicht!$G$71+Übersicht!$G$110)),0))</f>
        <v>0</v>
      </c>
      <c r="T200" s="273">
        <f>IF(AB200=$AK$16,AA200,IF(AB200=$AK$14,AA200*(Übersicht!$G$71/(Übersicht!$G$39+Übersicht!$G$71+Übersicht!$G$110)),0))</f>
        <v>0</v>
      </c>
      <c r="U200" s="273">
        <f>IF(AB200=$AK$17,Z200,IF(AB200=$AK$14,Z200*(Übersicht!$G$110/(Übersicht!$G$39+Übersicht!$G$71+Übersicht!$G$110)),0))</f>
        <v>0</v>
      </c>
      <c r="V200" s="273">
        <f>IF(AB200=$AK$17,AA200,IF(AB200=$AK$14,AA200*(Übersicht!$G$110/(Übersicht!$G$39+Übersicht!$G$71+Übersicht!$G$110)),0))</f>
        <v>0</v>
      </c>
      <c r="W200" s="274">
        <f t="shared" si="89"/>
        <v>0</v>
      </c>
      <c r="X200" s="273">
        <f t="shared" si="90"/>
        <v>0</v>
      </c>
      <c r="Y200" s="273">
        <f t="shared" si="93"/>
        <v>0</v>
      </c>
      <c r="Z200" s="335"/>
      <c r="AA200" s="338"/>
      <c r="AB200" s="351"/>
    </row>
    <row r="201" spans="1:28">
      <c r="A201" s="18">
        <f>IF(B201&gt;0,SUM(B$15:$B201),0)</f>
        <v>0</v>
      </c>
      <c r="B201" s="18">
        <f t="shared" si="87"/>
        <v>0</v>
      </c>
      <c r="C201" s="18">
        <f>IF(D201&gt;0,SUM(D$15:$D201),0)</f>
        <v>0</v>
      </c>
      <c r="D201" s="18">
        <f t="shared" si="88"/>
        <v>0</v>
      </c>
      <c r="E201" s="18">
        <f>IF(F201&gt;0,SUM(F$15:$F201),0)</f>
        <v>0</v>
      </c>
      <c r="F201" s="18">
        <f t="shared" si="67"/>
        <v>0</v>
      </c>
      <c r="G201" s="18">
        <f>IF(H201&gt;0,SUM($H$15:H201),0)</f>
        <v>0</v>
      </c>
      <c r="H201" s="18">
        <f t="shared" si="94"/>
        <v>0</v>
      </c>
      <c r="I201" s="18">
        <f>IF(J201&gt;0,SUM($J$15:J201),0)</f>
        <v>0</v>
      </c>
      <c r="J201" s="18">
        <f t="shared" si="65"/>
        <v>0</v>
      </c>
      <c r="K201" s="18">
        <f>IF(L201&gt;0,SUM($L$15:L201),0)</f>
        <v>0</v>
      </c>
      <c r="L201" s="18">
        <f t="shared" si="92"/>
        <v>0</v>
      </c>
      <c r="M201" s="18"/>
      <c r="N201" s="18"/>
      <c r="O201" s="332"/>
      <c r="P201" s="334"/>
      <c r="Q201" s="273">
        <f>IF(AB201=$AK$15,Z201,IF(AB201=$AK$14,Z201*(Übersicht!$G$39/(Übersicht!$G$39+Übersicht!$G$71+Übersicht!$G$110)),0))</f>
        <v>0</v>
      </c>
      <c r="R201" s="273">
        <f>IF(AB201=$AK$15,AA201,IF(AB201=$AK$14,AA201*(Übersicht!$G$39/(Übersicht!$G$39+Übersicht!$G$71+Übersicht!$G$110)),0))</f>
        <v>0</v>
      </c>
      <c r="S201" s="273">
        <f>IF(AB201=$AK$16,Z201,IF(AB201=$AK$14,Z201*(Übersicht!$G$71/(Übersicht!$G$39+Übersicht!$G$71+Übersicht!$G$110)),0))</f>
        <v>0</v>
      </c>
      <c r="T201" s="273">
        <f>IF(AB201=$AK$16,AA201,IF(AB201=$AK$14,AA201*(Übersicht!$G$71/(Übersicht!$G$39+Übersicht!$G$71+Übersicht!$G$110)),0))</f>
        <v>0</v>
      </c>
      <c r="U201" s="273">
        <f>IF(AB201=$AK$17,Z201,IF(AB201=$AK$14,Z201*(Übersicht!$G$110/(Übersicht!$G$39+Übersicht!$G$71+Übersicht!$G$110)),0))</f>
        <v>0</v>
      </c>
      <c r="V201" s="273">
        <f>IF(AB201=$AK$17,AA201,IF(AB201=$AK$14,AA201*(Übersicht!$G$110/(Übersicht!$G$39+Übersicht!$G$71+Übersicht!$G$110)),0))</f>
        <v>0</v>
      </c>
      <c r="W201" s="274">
        <f t="shared" si="89"/>
        <v>0</v>
      </c>
      <c r="X201" s="273">
        <f t="shared" si="90"/>
        <v>0</v>
      </c>
      <c r="Y201" s="273">
        <f t="shared" si="93"/>
        <v>0</v>
      </c>
      <c r="Z201" s="335"/>
      <c r="AA201" s="338"/>
      <c r="AB201" s="351"/>
    </row>
    <row r="202" spans="1:28">
      <c r="A202" s="18">
        <f>IF(B202&gt;0,SUM(B$15:$B202),0)</f>
        <v>0</v>
      </c>
      <c r="B202" s="18">
        <f t="shared" si="87"/>
        <v>0</v>
      </c>
      <c r="C202" s="18">
        <f>IF(D202&gt;0,SUM(D$15:$D202),0)</f>
        <v>0</v>
      </c>
      <c r="D202" s="18">
        <f t="shared" si="88"/>
        <v>0</v>
      </c>
      <c r="E202" s="18">
        <f>IF(F202&gt;0,SUM(F$15:$F202),0)</f>
        <v>0</v>
      </c>
      <c r="F202" s="18">
        <f t="shared" si="67"/>
        <v>0</v>
      </c>
      <c r="G202" s="18">
        <f>IF(H202&gt;0,SUM($H$15:H202),0)</f>
        <v>0</v>
      </c>
      <c r="H202" s="18">
        <f t="shared" si="94"/>
        <v>0</v>
      </c>
      <c r="I202" s="18">
        <f>IF(J202&gt;0,SUM($J$15:J202),0)</f>
        <v>0</v>
      </c>
      <c r="J202" s="18">
        <f t="shared" si="65"/>
        <v>0</v>
      </c>
      <c r="K202" s="18">
        <f>IF(L202&gt;0,SUM($L$15:L202),0)</f>
        <v>0</v>
      </c>
      <c r="L202" s="18">
        <f t="shared" si="92"/>
        <v>0</v>
      </c>
      <c r="M202" s="18"/>
      <c r="N202" s="18"/>
      <c r="O202" s="332"/>
      <c r="P202" s="334"/>
      <c r="Q202" s="273">
        <f>IF(AB202=$AK$15,Z202,IF(AB202=$AK$14,Z202*(Übersicht!$G$39/(Übersicht!$G$39+Übersicht!$G$71+Übersicht!$G$110)),0))</f>
        <v>0</v>
      </c>
      <c r="R202" s="273">
        <f>IF(AB202=$AK$15,AA202,IF(AB202=$AK$14,AA202*(Übersicht!$G$39/(Übersicht!$G$39+Übersicht!$G$71+Übersicht!$G$110)),0))</f>
        <v>0</v>
      </c>
      <c r="S202" s="273">
        <f>IF(AB202=$AK$16,Z202,IF(AB202=$AK$14,Z202*(Übersicht!$G$71/(Übersicht!$G$39+Übersicht!$G$71+Übersicht!$G$110)),0))</f>
        <v>0</v>
      </c>
      <c r="T202" s="273">
        <f>IF(AB202=$AK$16,AA202,IF(AB202=$AK$14,AA202*(Übersicht!$G$71/(Übersicht!$G$39+Übersicht!$G$71+Übersicht!$G$110)),0))</f>
        <v>0</v>
      </c>
      <c r="U202" s="273">
        <f>IF(AB202=$AK$17,Z202,IF(AB202=$AK$14,Z202*(Übersicht!$G$110/(Übersicht!$G$39+Übersicht!$G$71+Übersicht!$G$110)),0))</f>
        <v>0</v>
      </c>
      <c r="V202" s="273">
        <f>IF(AB202=$AK$17,AA202,IF(AB202=$AK$14,AA202*(Übersicht!$G$110/(Übersicht!$G$39+Übersicht!$G$71+Übersicht!$G$110)),0))</f>
        <v>0</v>
      </c>
      <c r="W202" s="274">
        <f t="shared" si="89"/>
        <v>0</v>
      </c>
      <c r="X202" s="273">
        <f t="shared" si="90"/>
        <v>0</v>
      </c>
      <c r="Y202" s="273">
        <f t="shared" si="93"/>
        <v>0</v>
      </c>
      <c r="Z202" s="335"/>
      <c r="AA202" s="338"/>
      <c r="AB202" s="351"/>
    </row>
    <row r="203" spans="1:28">
      <c r="A203" s="18">
        <f>IF(B203&gt;0,SUM(B$15:$B203),0)</f>
        <v>0</v>
      </c>
      <c r="B203" s="18">
        <f t="shared" si="87"/>
        <v>0</v>
      </c>
      <c r="C203" s="18">
        <f>IF(D203&gt;0,SUM(D$15:$D203),0)</f>
        <v>0</v>
      </c>
      <c r="D203" s="18">
        <f t="shared" si="88"/>
        <v>0</v>
      </c>
      <c r="E203" s="18">
        <f>IF(F203&gt;0,SUM(F$15:$F203),0)</f>
        <v>0</v>
      </c>
      <c r="F203" s="18">
        <f t="shared" si="67"/>
        <v>0</v>
      </c>
      <c r="G203" s="18">
        <f>IF(H203&gt;0,SUM($H$15:H203),0)</f>
        <v>0</v>
      </c>
      <c r="H203" s="18">
        <f>IF(X203&lt;&gt;0,1,0)</f>
        <v>0</v>
      </c>
      <c r="I203" s="18">
        <f>IF(J203&gt;0,SUM($J$15:J203),0)</f>
        <v>0</v>
      </c>
      <c r="J203" s="18">
        <f t="shared" si="65"/>
        <v>0</v>
      </c>
      <c r="K203" s="18">
        <f>IF(L203&gt;0,SUM($L$15:L203),0)</f>
        <v>0</v>
      </c>
      <c r="L203" s="18">
        <f t="shared" si="92"/>
        <v>0</v>
      </c>
      <c r="M203" s="18"/>
      <c r="N203" s="18"/>
      <c r="O203" s="332"/>
      <c r="P203" s="334"/>
      <c r="Q203" s="273">
        <f>IF(AB203=$AK$15,Z203,IF(AB203=$AK$14,Z203*(Übersicht!$G$39/(Übersicht!$G$39+Übersicht!$G$71+Übersicht!$G$110)),0))</f>
        <v>0</v>
      </c>
      <c r="R203" s="273">
        <f>IF(AB203=$AK$15,AA203,IF(AB203=$AK$14,AA203*(Übersicht!$G$39/(Übersicht!$G$39+Übersicht!$G$71+Übersicht!$G$110)),0))</f>
        <v>0</v>
      </c>
      <c r="S203" s="273">
        <f>IF(AB203=$AK$16,Z203,IF(AB203=$AK$14,Z203*(Übersicht!$G$71/(Übersicht!$G$39+Übersicht!$G$71+Übersicht!$G$110)),0))</f>
        <v>0</v>
      </c>
      <c r="T203" s="273">
        <f>IF(AB203=$AK$16,AA203,IF(AB203=$AK$14,AA203*(Übersicht!$G$71/(Übersicht!$G$39+Übersicht!$G$71+Übersicht!$G$110)),0))</f>
        <v>0</v>
      </c>
      <c r="U203" s="273">
        <f>IF(AB203=$AK$17,Z203,IF(AB203=$AK$14,Z203*(Übersicht!$G$110/(Übersicht!$G$39+Übersicht!$G$71+Übersicht!$G$110)),0))</f>
        <v>0</v>
      </c>
      <c r="V203" s="273">
        <f>IF(AB203=$AK$17,AA203,IF(AB203=$AK$14,AA203*(Übersicht!$G$110/(Übersicht!$G$39+Übersicht!$G$71+Übersicht!$G$110)),0))</f>
        <v>0</v>
      </c>
      <c r="W203" s="274">
        <f t="shared" si="89"/>
        <v>0</v>
      </c>
      <c r="X203" s="273">
        <f t="shared" si="90"/>
        <v>0</v>
      </c>
      <c r="Y203" s="273">
        <f t="shared" si="93"/>
        <v>0</v>
      </c>
      <c r="Z203" s="335"/>
      <c r="AA203" s="338"/>
      <c r="AB203" s="351"/>
    </row>
    <row r="204" spans="1:28">
      <c r="A204" s="18">
        <f>IF(B204&gt;0,SUM(B$15:$B204),0)</f>
        <v>0</v>
      </c>
      <c r="B204" s="18">
        <f t="shared" si="87"/>
        <v>0</v>
      </c>
      <c r="C204" s="18">
        <f>IF(D204&gt;0,SUM(D$15:$D204),0)</f>
        <v>0</v>
      </c>
      <c r="D204" s="18">
        <f t="shared" si="88"/>
        <v>0</v>
      </c>
      <c r="E204" s="18">
        <f>IF(F204&gt;0,SUM(F$15:$F204),0)</f>
        <v>0</v>
      </c>
      <c r="F204" s="18">
        <f t="shared" si="67"/>
        <v>0</v>
      </c>
      <c r="G204" s="18">
        <f>IF(H204&gt;0,SUM($H$15:H204),0)</f>
        <v>0</v>
      </c>
      <c r="H204" s="18">
        <f t="shared" ref="H204:H226" si="104">IF(X204&lt;&gt;0,1,0)</f>
        <v>0</v>
      </c>
      <c r="I204" s="18">
        <f>IF(J204&gt;0,SUM($J$15:J204),0)</f>
        <v>0</v>
      </c>
      <c r="J204" s="18">
        <f t="shared" si="65"/>
        <v>0</v>
      </c>
      <c r="K204" s="18">
        <f>IF(L204&gt;0,SUM($L$15:L204),0)</f>
        <v>0</v>
      </c>
      <c r="L204" s="18">
        <f t="shared" si="92"/>
        <v>0</v>
      </c>
      <c r="M204" s="18"/>
      <c r="N204" s="18"/>
      <c r="O204" s="332"/>
      <c r="P204" s="334"/>
      <c r="Q204" s="273">
        <f>IF(AB204=$AK$15,Z204,IF(AB204=$AK$14,Z204*(Übersicht!$G$39/(Übersicht!$G$39+Übersicht!$G$71+Übersicht!$G$110)),0))</f>
        <v>0</v>
      </c>
      <c r="R204" s="273">
        <f>IF(AB204=$AK$15,AA204,IF(AB204=$AK$14,AA204*(Übersicht!$G$39/(Übersicht!$G$39+Übersicht!$G$71+Übersicht!$G$110)),0))</f>
        <v>0</v>
      </c>
      <c r="S204" s="273">
        <f>IF(AB204=$AK$16,Z204,IF(AB204=$AK$14,Z204*(Übersicht!$G$71/(Übersicht!$G$39+Übersicht!$G$71+Übersicht!$G$110)),0))</f>
        <v>0</v>
      </c>
      <c r="T204" s="273">
        <f>IF(AB204=$AK$16,AA204,IF(AB204=$AK$14,AA204*(Übersicht!$G$71/(Übersicht!$G$39+Übersicht!$G$71+Übersicht!$G$110)),0))</f>
        <v>0</v>
      </c>
      <c r="U204" s="273">
        <f>IF(AB204=$AK$17,Z204,IF(AB204=$AK$14,Z204*(Übersicht!$G$110/(Übersicht!$G$39+Übersicht!$G$71+Übersicht!$G$110)),0))</f>
        <v>0</v>
      </c>
      <c r="V204" s="273">
        <f>IF(AB204=$AK$17,AA204,IF(AB204=$AK$14,AA204*(Übersicht!$G$110/(Übersicht!$G$39+Übersicht!$G$71+Übersicht!$G$110)),0))</f>
        <v>0</v>
      </c>
      <c r="W204" s="274">
        <f t="shared" si="89"/>
        <v>0</v>
      </c>
      <c r="X204" s="273">
        <f t="shared" si="90"/>
        <v>0</v>
      </c>
      <c r="Y204" s="273">
        <f t="shared" si="93"/>
        <v>0</v>
      </c>
      <c r="Z204" s="335"/>
      <c r="AA204" s="338"/>
      <c r="AB204" s="351"/>
    </row>
    <row r="205" spans="1:28">
      <c r="A205" s="18">
        <f>IF(B205&gt;0,SUM(B$15:$B205),0)</f>
        <v>0</v>
      </c>
      <c r="B205" s="18">
        <f t="shared" si="87"/>
        <v>0</v>
      </c>
      <c r="C205" s="18">
        <f>IF(D205&gt;0,SUM(D$15:$D205),0)</f>
        <v>0</v>
      </c>
      <c r="D205" s="18">
        <f t="shared" si="88"/>
        <v>0</v>
      </c>
      <c r="E205" s="18">
        <f>IF(F205&gt;0,SUM(F$15:$F205),0)</f>
        <v>0</v>
      </c>
      <c r="F205" s="18">
        <f t="shared" si="67"/>
        <v>0</v>
      </c>
      <c r="G205" s="18">
        <f>IF(H205&gt;0,SUM($H$15:H205),0)</f>
        <v>0</v>
      </c>
      <c r="H205" s="18">
        <f t="shared" si="104"/>
        <v>0</v>
      </c>
      <c r="I205" s="18">
        <f>IF(J205&gt;0,SUM($J$15:J205),0)</f>
        <v>0</v>
      </c>
      <c r="J205" s="18">
        <f t="shared" si="65"/>
        <v>0</v>
      </c>
      <c r="K205" s="18">
        <f>IF(L205&gt;0,SUM($L$15:L205),0)</f>
        <v>0</v>
      </c>
      <c r="L205" s="18">
        <f t="shared" si="92"/>
        <v>0</v>
      </c>
      <c r="M205" s="18"/>
      <c r="N205" s="18"/>
      <c r="O205" s="332"/>
      <c r="P205" s="334"/>
      <c r="Q205" s="273">
        <f>IF(AB205=$AK$15,Z205,IF(AB205=$AK$14,Z205*(Übersicht!$G$39/(Übersicht!$G$39+Übersicht!$G$71+Übersicht!$G$110)),0))</f>
        <v>0</v>
      </c>
      <c r="R205" s="273">
        <f>IF(AB205=$AK$15,AA205,IF(AB205=$AK$14,AA205*(Übersicht!$G$39/(Übersicht!$G$39+Übersicht!$G$71+Übersicht!$G$110)),0))</f>
        <v>0</v>
      </c>
      <c r="S205" s="273">
        <f>IF(AB205=$AK$16,Z205,IF(AB205=$AK$14,Z205*(Übersicht!$G$71/(Übersicht!$G$39+Übersicht!$G$71+Übersicht!$G$110)),0))</f>
        <v>0</v>
      </c>
      <c r="T205" s="273">
        <f>IF(AB205=$AK$16,AA205,IF(AB205=$AK$14,AA205*(Übersicht!$G$71/(Übersicht!$G$39+Übersicht!$G$71+Übersicht!$G$110)),0))</f>
        <v>0</v>
      </c>
      <c r="U205" s="273">
        <f>IF(AB205=$AK$17,Z205,IF(AB205=$AK$14,Z205*(Übersicht!$G$110/(Übersicht!$G$39+Übersicht!$G$71+Übersicht!$G$110)),0))</f>
        <v>0</v>
      </c>
      <c r="V205" s="273">
        <f>IF(AB205=$AK$17,AA205,IF(AB205=$AK$14,AA205*(Übersicht!$G$110/(Übersicht!$G$39+Übersicht!$G$71+Übersicht!$G$110)),0))</f>
        <v>0</v>
      </c>
      <c r="W205" s="274">
        <f t="shared" si="89"/>
        <v>0</v>
      </c>
      <c r="X205" s="273">
        <f t="shared" si="90"/>
        <v>0</v>
      </c>
      <c r="Y205" s="273">
        <f t="shared" si="93"/>
        <v>0</v>
      </c>
      <c r="Z205" s="335"/>
      <c r="AA205" s="338"/>
      <c r="AB205" s="351"/>
    </row>
    <row r="206" spans="1:28">
      <c r="A206" s="18">
        <f>IF(B206&gt;0,SUM(B$15:$B206),0)</f>
        <v>0</v>
      </c>
      <c r="B206" s="18">
        <f t="shared" si="87"/>
        <v>0</v>
      </c>
      <c r="C206" s="18">
        <f>IF(D206&gt;0,SUM(D$15:$D206),0)</f>
        <v>0</v>
      </c>
      <c r="D206" s="18">
        <f t="shared" si="88"/>
        <v>0</v>
      </c>
      <c r="E206" s="18">
        <f>IF(F206&gt;0,SUM(F$15:$F206),0)</f>
        <v>0</v>
      </c>
      <c r="F206" s="18">
        <f t="shared" si="67"/>
        <v>0</v>
      </c>
      <c r="G206" s="18">
        <f>IF(H206&gt;0,SUM($H$15:H206),0)</f>
        <v>0</v>
      </c>
      <c r="H206" s="18">
        <f t="shared" si="104"/>
        <v>0</v>
      </c>
      <c r="I206" s="18">
        <f>IF(J206&gt;0,SUM($J$15:J206),0)</f>
        <v>0</v>
      </c>
      <c r="J206" s="18">
        <f t="shared" si="65"/>
        <v>0</v>
      </c>
      <c r="K206" s="18">
        <f>IF(L206&gt;0,SUM($L$15:L206),0)</f>
        <v>0</v>
      </c>
      <c r="L206" s="18">
        <f t="shared" si="92"/>
        <v>0</v>
      </c>
      <c r="M206" s="18"/>
      <c r="N206" s="18"/>
      <c r="O206" s="332"/>
      <c r="P206" s="334"/>
      <c r="Q206" s="273">
        <f>IF(AB206=$AK$15,Z206,IF(AB206=$AK$14,Z206*(Übersicht!$G$39/(Übersicht!$G$39+Übersicht!$G$71+Übersicht!$G$110)),0))</f>
        <v>0</v>
      </c>
      <c r="R206" s="273">
        <f>IF(AB206=$AK$15,AA206,IF(AB206=$AK$14,AA206*(Übersicht!$G$39/(Übersicht!$G$39+Übersicht!$G$71+Übersicht!$G$110)),0))</f>
        <v>0</v>
      </c>
      <c r="S206" s="273">
        <f>IF(AB206=$AK$16,Z206,IF(AB206=$AK$14,Z206*(Übersicht!$G$71/(Übersicht!$G$39+Übersicht!$G$71+Übersicht!$G$110)),0))</f>
        <v>0</v>
      </c>
      <c r="T206" s="273">
        <f>IF(AB206=$AK$16,AA206,IF(AB206=$AK$14,AA206*(Übersicht!$G$71/(Übersicht!$G$39+Übersicht!$G$71+Übersicht!$G$110)),0))</f>
        <v>0</v>
      </c>
      <c r="U206" s="273">
        <f>IF(AB206=$AK$17,Z206,IF(AB206=$AK$14,Z206*(Übersicht!$G$110/(Übersicht!$G$39+Übersicht!$G$71+Übersicht!$G$110)),0))</f>
        <v>0</v>
      </c>
      <c r="V206" s="273">
        <f>IF(AB206=$AK$17,AA206,IF(AB206=$AK$14,AA206*(Übersicht!$G$110/(Übersicht!$G$39+Übersicht!$G$71+Übersicht!$G$110)),0))</f>
        <v>0</v>
      </c>
      <c r="W206" s="274">
        <f t="shared" si="89"/>
        <v>0</v>
      </c>
      <c r="X206" s="273">
        <f t="shared" si="90"/>
        <v>0</v>
      </c>
      <c r="Y206" s="273">
        <f t="shared" si="93"/>
        <v>0</v>
      </c>
      <c r="Z206" s="335"/>
      <c r="AA206" s="338"/>
      <c r="AB206" s="351"/>
    </row>
    <row r="207" spans="1:28">
      <c r="A207" s="18">
        <f>IF(B207&gt;0,SUM(B$15:$B207),0)</f>
        <v>0</v>
      </c>
      <c r="B207" s="18">
        <f t="shared" si="87"/>
        <v>0</v>
      </c>
      <c r="C207" s="18">
        <f>IF(D207&gt;0,SUM(D$15:$D207),0)</f>
        <v>0</v>
      </c>
      <c r="D207" s="18">
        <f t="shared" si="88"/>
        <v>0</v>
      </c>
      <c r="E207" s="18">
        <f>IF(F207&gt;0,SUM(F$15:$F207),0)</f>
        <v>0</v>
      </c>
      <c r="F207" s="18">
        <f t="shared" si="67"/>
        <v>0</v>
      </c>
      <c r="G207" s="18">
        <f>IF(H207&gt;0,SUM($H$15:H207),0)</f>
        <v>0</v>
      </c>
      <c r="H207" s="18">
        <f t="shared" si="104"/>
        <v>0</v>
      </c>
      <c r="I207" s="18">
        <f>IF(J207&gt;0,SUM($J$15:J207),0)</f>
        <v>0</v>
      </c>
      <c r="J207" s="18">
        <f t="shared" si="65"/>
        <v>0</v>
      </c>
      <c r="K207" s="18">
        <f>IF(L207&gt;0,SUM($L$15:L207),0)</f>
        <v>0</v>
      </c>
      <c r="L207" s="18">
        <f t="shared" si="92"/>
        <v>0</v>
      </c>
      <c r="M207" s="18"/>
      <c r="N207" s="18"/>
      <c r="O207" s="332"/>
      <c r="P207" s="334"/>
      <c r="Q207" s="273">
        <f>IF(AB207=$AK$15,Z207,IF(AB207=$AK$14,Z207*(Übersicht!$G$39/(Übersicht!$G$39+Übersicht!$G$71+Übersicht!$G$110)),0))</f>
        <v>0</v>
      </c>
      <c r="R207" s="273">
        <f>IF(AB207=$AK$15,AA207,IF(AB207=$AK$14,AA207*(Übersicht!$G$39/(Übersicht!$G$39+Übersicht!$G$71+Übersicht!$G$110)),0))</f>
        <v>0</v>
      </c>
      <c r="S207" s="273">
        <f>IF(AB207=$AK$16,Z207,IF(AB207=$AK$14,Z207*(Übersicht!$G$71/(Übersicht!$G$39+Übersicht!$G$71+Übersicht!$G$110)),0))</f>
        <v>0</v>
      </c>
      <c r="T207" s="273">
        <f>IF(AB207=$AK$16,AA207,IF(AB207=$AK$14,AA207*(Übersicht!$G$71/(Übersicht!$G$39+Übersicht!$G$71+Übersicht!$G$110)),0))</f>
        <v>0</v>
      </c>
      <c r="U207" s="273">
        <f>IF(AB207=$AK$17,Z207,IF(AB207=$AK$14,Z207*(Übersicht!$G$110/(Übersicht!$G$39+Übersicht!$G$71+Übersicht!$G$110)),0))</f>
        <v>0</v>
      </c>
      <c r="V207" s="273">
        <f>IF(AB207=$AK$17,AA207,IF(AB207=$AK$14,AA207*(Übersicht!$G$110/(Übersicht!$G$39+Übersicht!$G$71+Übersicht!$G$110)),0))</f>
        <v>0</v>
      </c>
      <c r="W207" s="274">
        <f t="shared" si="89"/>
        <v>0</v>
      </c>
      <c r="X207" s="273">
        <f t="shared" si="90"/>
        <v>0</v>
      </c>
      <c r="Y207" s="273">
        <f t="shared" si="93"/>
        <v>0</v>
      </c>
      <c r="Z207" s="335"/>
      <c r="AA207" s="338"/>
      <c r="AB207" s="351"/>
    </row>
    <row r="208" spans="1:28">
      <c r="A208" s="18">
        <f>IF(B208&gt;0,SUM(B$15:$B208),0)</f>
        <v>0</v>
      </c>
      <c r="B208" s="18">
        <f t="shared" si="87"/>
        <v>0</v>
      </c>
      <c r="C208" s="18">
        <f>IF(D208&gt;0,SUM(D$15:$D208),0)</f>
        <v>0</v>
      </c>
      <c r="D208" s="18">
        <f t="shared" si="88"/>
        <v>0</v>
      </c>
      <c r="E208" s="18">
        <f>IF(F208&gt;0,SUM(F$15:$F208),0)</f>
        <v>0</v>
      </c>
      <c r="F208" s="18">
        <f t="shared" si="67"/>
        <v>0</v>
      </c>
      <c r="G208" s="18">
        <f>IF(H208&gt;0,SUM($H$15:H208),0)</f>
        <v>0</v>
      </c>
      <c r="H208" s="18">
        <f t="shared" si="104"/>
        <v>0</v>
      </c>
      <c r="I208" s="18">
        <f>IF(J208&gt;0,SUM($J$15:J208),0)</f>
        <v>0</v>
      </c>
      <c r="J208" s="18">
        <f t="shared" si="65"/>
        <v>0</v>
      </c>
      <c r="K208" s="18">
        <f>IF(L208&gt;0,SUM($L$15:L208),0)</f>
        <v>0</v>
      </c>
      <c r="L208" s="18">
        <f t="shared" si="92"/>
        <v>0</v>
      </c>
      <c r="M208" s="18"/>
      <c r="N208" s="18"/>
      <c r="O208" s="332"/>
      <c r="P208" s="334"/>
      <c r="Q208" s="273">
        <f>IF(AB208=$AK$15,Z208,IF(AB208=$AK$14,Z208*(Übersicht!$G$39/(Übersicht!$G$39+Übersicht!$G$71+Übersicht!$G$110)),0))</f>
        <v>0</v>
      </c>
      <c r="R208" s="273">
        <f>IF(AB208=$AK$15,AA208,IF(AB208=$AK$14,AA208*(Übersicht!$G$39/(Übersicht!$G$39+Übersicht!$G$71+Übersicht!$G$110)),0))</f>
        <v>0</v>
      </c>
      <c r="S208" s="273">
        <f>IF(AB208=$AK$16,Z208,IF(AB208=$AK$14,Z208*(Übersicht!$G$71/(Übersicht!$G$39+Übersicht!$G$71+Übersicht!$G$110)),0))</f>
        <v>0</v>
      </c>
      <c r="T208" s="273">
        <f>IF(AB208=$AK$16,AA208,IF(AB208=$AK$14,AA208*(Übersicht!$G$71/(Übersicht!$G$39+Übersicht!$G$71+Übersicht!$G$110)),0))</f>
        <v>0</v>
      </c>
      <c r="U208" s="273">
        <f>IF(AB208=$AK$17,Z208,IF(AB208=$AK$14,Z208*(Übersicht!$G$110/(Übersicht!$G$39+Übersicht!$G$71+Übersicht!$G$110)),0))</f>
        <v>0</v>
      </c>
      <c r="V208" s="273">
        <f>IF(AB208=$AK$17,AA208,IF(AB208=$AK$14,AA208*(Übersicht!$G$110/(Übersicht!$G$39+Übersicht!$G$71+Übersicht!$G$110)),0))</f>
        <v>0</v>
      </c>
      <c r="W208" s="274">
        <f t="shared" si="89"/>
        <v>0</v>
      </c>
      <c r="X208" s="273">
        <f t="shared" si="90"/>
        <v>0</v>
      </c>
      <c r="Y208" s="273">
        <f t="shared" si="93"/>
        <v>0</v>
      </c>
      <c r="Z208" s="335"/>
      <c r="AA208" s="338"/>
      <c r="AB208" s="351"/>
    </row>
    <row r="209" spans="1:28">
      <c r="A209" s="18">
        <f>IF(B209&gt;0,SUM(B$15:$B209),0)</f>
        <v>0</v>
      </c>
      <c r="B209" s="18">
        <f t="shared" si="87"/>
        <v>0</v>
      </c>
      <c r="C209" s="18">
        <f>IF(D209&gt;0,SUM(D$15:$D209),0)</f>
        <v>0</v>
      </c>
      <c r="D209" s="18">
        <f t="shared" si="88"/>
        <v>0</v>
      </c>
      <c r="E209" s="18">
        <f>IF(F209&gt;0,SUM(F$15:$F209),0)</f>
        <v>0</v>
      </c>
      <c r="F209" s="18">
        <f t="shared" si="67"/>
        <v>0</v>
      </c>
      <c r="G209" s="18">
        <f>IF(H209&gt;0,SUM($H$15:H209),0)</f>
        <v>0</v>
      </c>
      <c r="H209" s="18">
        <f t="shared" si="104"/>
        <v>0</v>
      </c>
      <c r="I209" s="18">
        <f>IF(J209&gt;0,SUM($J$15:J209),0)</f>
        <v>0</v>
      </c>
      <c r="J209" s="18">
        <f t="shared" si="65"/>
        <v>0</v>
      </c>
      <c r="K209" s="18">
        <f>IF(L209&gt;0,SUM($L$15:L209),0)</f>
        <v>0</v>
      </c>
      <c r="L209" s="18">
        <f t="shared" si="92"/>
        <v>0</v>
      </c>
      <c r="M209" s="18"/>
      <c r="N209" s="18"/>
      <c r="O209" s="332"/>
      <c r="P209" s="334"/>
      <c r="Q209" s="273">
        <f>IF(AB209=$AK$15,Z209,IF(AB209=$AK$14,Z209*(Übersicht!$G$39/(Übersicht!$G$39+Übersicht!$G$71+Übersicht!$G$110)),0))</f>
        <v>0</v>
      </c>
      <c r="R209" s="273">
        <f>IF(AB209=$AK$15,AA209,IF(AB209=$AK$14,AA209*(Übersicht!$G$39/(Übersicht!$G$39+Übersicht!$G$71+Übersicht!$G$110)),0))</f>
        <v>0</v>
      </c>
      <c r="S209" s="273">
        <f>IF(AB209=$AK$16,Z209,IF(AB209=$AK$14,Z209*(Übersicht!$G$71/(Übersicht!$G$39+Übersicht!$G$71+Übersicht!$G$110)),0))</f>
        <v>0</v>
      </c>
      <c r="T209" s="273">
        <f>IF(AB209=$AK$16,AA209,IF(AB209=$AK$14,AA209*(Übersicht!$G$71/(Übersicht!$G$39+Übersicht!$G$71+Übersicht!$G$110)),0))</f>
        <v>0</v>
      </c>
      <c r="U209" s="273">
        <f>IF(AB209=$AK$17,Z209,IF(AB209=$AK$14,Z209*(Übersicht!$G$110/(Übersicht!$G$39+Übersicht!$G$71+Übersicht!$G$110)),0))</f>
        <v>0</v>
      </c>
      <c r="V209" s="273">
        <f>IF(AB209=$AK$17,AA209,IF(AB209=$AK$14,AA209*(Übersicht!$G$110/(Übersicht!$G$39+Übersicht!$G$71+Übersicht!$G$110)),0))</f>
        <v>0</v>
      </c>
      <c r="W209" s="274">
        <f t="shared" si="89"/>
        <v>0</v>
      </c>
      <c r="X209" s="273">
        <f t="shared" si="90"/>
        <v>0</v>
      </c>
      <c r="Y209" s="273">
        <f t="shared" si="93"/>
        <v>0</v>
      </c>
      <c r="Z209" s="335"/>
      <c r="AA209" s="338"/>
      <c r="AB209" s="351"/>
    </row>
    <row r="210" spans="1:28">
      <c r="A210" s="18">
        <f>IF(B210&gt;0,SUM(B$15:$B210),0)</f>
        <v>0</v>
      </c>
      <c r="B210" s="18">
        <f t="shared" si="87"/>
        <v>0</v>
      </c>
      <c r="C210" s="18">
        <f>IF(D210&gt;0,SUM(D$15:$D210),0)</f>
        <v>0</v>
      </c>
      <c r="D210" s="18">
        <f t="shared" si="88"/>
        <v>0</v>
      </c>
      <c r="E210" s="18">
        <f>IF(F210&gt;0,SUM(F$15:$F210),0)</f>
        <v>0</v>
      </c>
      <c r="F210" s="18">
        <f t="shared" si="67"/>
        <v>0</v>
      </c>
      <c r="G210" s="18">
        <f>IF(H210&gt;0,SUM($H$15:H210),0)</f>
        <v>0</v>
      </c>
      <c r="H210" s="18">
        <f t="shared" si="104"/>
        <v>0</v>
      </c>
      <c r="I210" s="18">
        <f>IF(J210&gt;0,SUM($J$15:J210),0)</f>
        <v>0</v>
      </c>
      <c r="J210" s="18">
        <f t="shared" si="65"/>
        <v>0</v>
      </c>
      <c r="K210" s="18">
        <f>IF(L210&gt;0,SUM($L$15:L210),0)</f>
        <v>0</v>
      </c>
      <c r="L210" s="18">
        <f t="shared" si="92"/>
        <v>0</v>
      </c>
      <c r="M210" s="18"/>
      <c r="N210" s="18"/>
      <c r="O210" s="332"/>
      <c r="P210" s="334"/>
      <c r="Q210" s="273">
        <f>IF(AB210=$AK$15,Z210,IF(AB210=$AK$14,Z210*(Übersicht!$G$39/(Übersicht!$G$39+Übersicht!$G$71+Übersicht!$G$110)),0))</f>
        <v>0</v>
      </c>
      <c r="R210" s="273">
        <f>IF(AB210=$AK$15,AA210,IF(AB210=$AK$14,AA210*(Übersicht!$G$39/(Übersicht!$G$39+Übersicht!$G$71+Übersicht!$G$110)),0))</f>
        <v>0</v>
      </c>
      <c r="S210" s="273">
        <f>IF(AB210=$AK$16,Z210,IF(AB210=$AK$14,Z210*(Übersicht!$G$71/(Übersicht!$G$39+Übersicht!$G$71+Übersicht!$G$110)),0))</f>
        <v>0</v>
      </c>
      <c r="T210" s="273">
        <f>IF(AB210=$AK$16,AA210,IF(AB210=$AK$14,AA210*(Übersicht!$G$71/(Übersicht!$G$39+Übersicht!$G$71+Übersicht!$G$110)),0))</f>
        <v>0</v>
      </c>
      <c r="U210" s="273">
        <f>IF(AB210=$AK$17,Z210,IF(AB210=$AK$14,Z210*(Übersicht!$G$110/(Übersicht!$G$39+Übersicht!$G$71+Übersicht!$G$110)),0))</f>
        <v>0</v>
      </c>
      <c r="V210" s="273">
        <f>IF(AB210=$AK$17,AA210,IF(AB210=$AK$14,AA210*(Übersicht!$G$110/(Übersicht!$G$39+Übersicht!$G$71+Übersicht!$G$110)),0))</f>
        <v>0</v>
      </c>
      <c r="W210" s="274">
        <f t="shared" si="89"/>
        <v>0</v>
      </c>
      <c r="X210" s="273">
        <f t="shared" si="90"/>
        <v>0</v>
      </c>
      <c r="Y210" s="273">
        <f>IF(AB210=$AK$20,AA210-Z210,0)</f>
        <v>0</v>
      </c>
      <c r="Z210" s="335"/>
      <c r="AA210" s="338"/>
      <c r="AB210" s="351"/>
    </row>
    <row r="211" spans="1:28">
      <c r="A211" s="18">
        <f>IF(B211&gt;0,SUM(B$15:$B211),0)</f>
        <v>0</v>
      </c>
      <c r="B211" s="18">
        <f t="shared" si="87"/>
        <v>0</v>
      </c>
      <c r="C211" s="18">
        <f>IF(D211&gt;0,SUM(D$15:$D211),0)</f>
        <v>0</v>
      </c>
      <c r="D211" s="18">
        <f t="shared" si="88"/>
        <v>0</v>
      </c>
      <c r="E211" s="18">
        <f>IF(F211&gt;0,SUM(F$15:$F211),0)</f>
        <v>0</v>
      </c>
      <c r="F211" s="18">
        <f t="shared" si="67"/>
        <v>0</v>
      </c>
      <c r="G211" s="18">
        <f>IF(H211&gt;0,SUM($H$15:H211),0)</f>
        <v>0</v>
      </c>
      <c r="H211" s="18">
        <f t="shared" si="104"/>
        <v>0</v>
      </c>
      <c r="I211" s="18">
        <f>IF(J211&gt;0,SUM($J$15:J211),0)</f>
        <v>0</v>
      </c>
      <c r="J211" s="18">
        <f t="shared" si="65"/>
        <v>0</v>
      </c>
      <c r="K211" s="18">
        <f>IF(L211&gt;0,SUM($L$15:L211),0)</f>
        <v>0</v>
      </c>
      <c r="L211" s="18">
        <f t="shared" si="92"/>
        <v>0</v>
      </c>
      <c r="M211" s="18"/>
      <c r="N211" s="18"/>
      <c r="O211" s="332"/>
      <c r="P211" s="334"/>
      <c r="Q211" s="273">
        <f>IF(AB211=$AK$15,Z211,IF(AB211=$AK$14,Z211*(Übersicht!$G$39/(Übersicht!$G$39+Übersicht!$G$71+Übersicht!$G$110)),0))</f>
        <v>0</v>
      </c>
      <c r="R211" s="273">
        <f>IF(AB211=$AK$15,AA211,IF(AB211=$AK$14,AA211*(Übersicht!$G$39/(Übersicht!$G$39+Übersicht!$G$71+Übersicht!$G$110)),0))</f>
        <v>0</v>
      </c>
      <c r="S211" s="273">
        <f>IF(AB211=$AK$16,Z211,IF(AB211=$AK$14,Z211*(Übersicht!$G$71/(Übersicht!$G$39+Übersicht!$G$71+Übersicht!$G$110)),0))</f>
        <v>0</v>
      </c>
      <c r="T211" s="273">
        <f>IF(AB211=$AK$16,AA211,IF(AB211=$AK$14,AA211*(Übersicht!$G$71/(Übersicht!$G$39+Übersicht!$G$71+Übersicht!$G$110)),0))</f>
        <v>0</v>
      </c>
      <c r="U211" s="273">
        <f>IF(AB211=$AK$17,Z211,IF(AB211=$AK$14,Z211*(Übersicht!$G$110/(Übersicht!$G$39+Übersicht!$G$71+Übersicht!$G$110)),0))</f>
        <v>0</v>
      </c>
      <c r="V211" s="273">
        <f>IF(AB211=$AK$17,AA211,IF(AB211=$AK$14,AA211*(Übersicht!$G$110/(Übersicht!$G$39+Übersicht!$G$71+Übersicht!$G$110)),0))</f>
        <v>0</v>
      </c>
      <c r="W211" s="274">
        <f t="shared" si="89"/>
        <v>0</v>
      </c>
      <c r="X211" s="273">
        <f t="shared" si="90"/>
        <v>0</v>
      </c>
      <c r="Y211" s="273">
        <f t="shared" si="93"/>
        <v>0</v>
      </c>
      <c r="Z211" s="335"/>
      <c r="AA211" s="338"/>
      <c r="AB211" s="351"/>
    </row>
    <row r="212" spans="1:28">
      <c r="A212" s="18">
        <f>IF(B212&gt;0,SUM(B$15:$B212),0)</f>
        <v>0</v>
      </c>
      <c r="B212" s="18">
        <f t="shared" si="87"/>
        <v>0</v>
      </c>
      <c r="C212" s="18">
        <f>IF(D212&gt;0,SUM(D$15:$D212),0)</f>
        <v>0</v>
      </c>
      <c r="D212" s="18">
        <f t="shared" si="88"/>
        <v>0</v>
      </c>
      <c r="E212" s="18">
        <f>IF(F212&gt;0,SUM(F$15:$F212),0)</f>
        <v>0</v>
      </c>
      <c r="F212" s="18">
        <f t="shared" si="67"/>
        <v>0</v>
      </c>
      <c r="G212" s="18">
        <f>IF(H212&gt;0,SUM($H$15:H212),0)</f>
        <v>0</v>
      </c>
      <c r="H212" s="18">
        <f t="shared" si="104"/>
        <v>0</v>
      </c>
      <c r="I212" s="18">
        <f>IF(J212&gt;0,SUM($J$15:J212),0)</f>
        <v>0</v>
      </c>
      <c r="J212" s="18">
        <f t="shared" ref="J212:J226" si="105">IF(Y212&lt;&gt;0,1,0)</f>
        <v>0</v>
      </c>
      <c r="K212" s="18">
        <f>IF(L212&gt;0,SUM($L$15:L212),0)</f>
        <v>0</v>
      </c>
      <c r="L212" s="18">
        <f t="shared" si="92"/>
        <v>0</v>
      </c>
      <c r="M212" s="18"/>
      <c r="N212" s="18"/>
      <c r="O212" s="332"/>
      <c r="P212" s="334"/>
      <c r="Q212" s="273">
        <f>IF(AB212=$AK$15,Z212,IF(AB212=$AK$14,Z212*(Übersicht!$G$39/(Übersicht!$G$39+Übersicht!$G$71+Übersicht!$G$110)),0))</f>
        <v>0</v>
      </c>
      <c r="R212" s="273">
        <f>IF(AB212=$AK$15,AA212,IF(AB212=$AK$14,AA212*(Übersicht!$G$39/(Übersicht!$G$39+Übersicht!$G$71+Übersicht!$G$110)),0))</f>
        <v>0</v>
      </c>
      <c r="S212" s="273">
        <f>IF(AB212=$AK$16,Z212,IF(AB212=$AK$14,Z212*(Übersicht!$G$71/(Übersicht!$G$39+Übersicht!$G$71+Übersicht!$G$110)),0))</f>
        <v>0</v>
      </c>
      <c r="T212" s="273">
        <f>IF(AB212=$AK$16,AA212,IF(AB212=$AK$14,AA212*(Übersicht!$G$71/(Übersicht!$G$39+Übersicht!$G$71+Übersicht!$G$110)),0))</f>
        <v>0</v>
      </c>
      <c r="U212" s="273">
        <f>IF(AB212=$AK$17,Z212,IF(AB212=$AK$14,Z212*(Übersicht!$G$110/(Übersicht!$G$39+Übersicht!$G$71+Übersicht!$G$110)),0))</f>
        <v>0</v>
      </c>
      <c r="V212" s="273">
        <f>IF(AB212=$AK$17,AA212,IF(AB212=$AK$14,AA212*(Übersicht!$G$110/(Übersicht!$G$39+Übersicht!$G$71+Übersicht!$G$110)),0))</f>
        <v>0</v>
      </c>
      <c r="W212" s="274">
        <f t="shared" si="89"/>
        <v>0</v>
      </c>
      <c r="X212" s="273">
        <f t="shared" si="90"/>
        <v>0</v>
      </c>
      <c r="Y212" s="273">
        <f t="shared" si="93"/>
        <v>0</v>
      </c>
      <c r="Z212" s="335"/>
      <c r="AA212" s="338"/>
      <c r="AB212" s="351"/>
    </row>
    <row r="213" spans="1:28">
      <c r="A213" s="18">
        <f>IF(B213&gt;0,SUM(B$15:$B213),0)</f>
        <v>0</v>
      </c>
      <c r="B213" s="18">
        <f t="shared" si="87"/>
        <v>0</v>
      </c>
      <c r="C213" s="18">
        <f>IF(D213&gt;0,SUM(D$15:$D213),0)</f>
        <v>0</v>
      </c>
      <c r="D213" s="18">
        <f t="shared" si="88"/>
        <v>0</v>
      </c>
      <c r="E213" s="18">
        <f>IF(F213&gt;0,SUM(F$15:$F213),0)</f>
        <v>0</v>
      </c>
      <c r="F213" s="18">
        <f t="shared" si="67"/>
        <v>0</v>
      </c>
      <c r="G213" s="18">
        <f>IF(H213&gt;0,SUM($H$15:H213),0)</f>
        <v>0</v>
      </c>
      <c r="H213" s="18">
        <f t="shared" si="104"/>
        <v>0</v>
      </c>
      <c r="I213" s="18">
        <f>IF(J213&gt;0,SUM($J$15:J213),0)</f>
        <v>0</v>
      </c>
      <c r="J213" s="18">
        <f t="shared" si="105"/>
        <v>0</v>
      </c>
      <c r="K213" s="18">
        <f>IF(L213&gt;0,SUM($L$15:L213),0)</f>
        <v>0</v>
      </c>
      <c r="L213" s="18">
        <f t="shared" si="92"/>
        <v>0</v>
      </c>
      <c r="M213" s="18"/>
      <c r="N213" s="18"/>
      <c r="O213" s="332"/>
      <c r="P213" s="334"/>
      <c r="Q213" s="273">
        <f>IF(AB213=$AK$15,Z213,IF(AB213=$AK$14,Z213*(Übersicht!$G$39/(Übersicht!$G$39+Übersicht!$G$71+Übersicht!$G$110)),0))</f>
        <v>0</v>
      </c>
      <c r="R213" s="273">
        <f>IF(AB213=$AK$15,AA213,IF(AB213=$AK$14,AA213*(Übersicht!$G$39/(Übersicht!$G$39+Übersicht!$G$71+Übersicht!$G$110)),0))</f>
        <v>0</v>
      </c>
      <c r="S213" s="273">
        <f>IF(AB213=$AK$16,Z213,IF(AB213=$AK$14,Z213*(Übersicht!$G$71/(Übersicht!$G$39+Übersicht!$G$71+Übersicht!$G$110)),0))</f>
        <v>0</v>
      </c>
      <c r="T213" s="273">
        <f>IF(AB213=$AK$16,AA213,IF(AB213=$AK$14,AA213*(Übersicht!$G$71/(Übersicht!$G$39+Übersicht!$G$71+Übersicht!$G$110)),0))</f>
        <v>0</v>
      </c>
      <c r="U213" s="273">
        <f>IF(AB213=$AK$17,Z213,IF(AB213=$AK$14,Z213*(Übersicht!$G$110/(Übersicht!$G$39+Übersicht!$G$71+Übersicht!$G$110)),0))</f>
        <v>0</v>
      </c>
      <c r="V213" s="273">
        <f>IF(AB213=$AK$17,AA213,IF(AB213=$AK$14,AA213*(Übersicht!$G$110/(Übersicht!$G$39+Übersicht!$G$71+Übersicht!$G$110)),0))</f>
        <v>0</v>
      </c>
      <c r="W213" s="274">
        <f t="shared" si="89"/>
        <v>0</v>
      </c>
      <c r="X213" s="273">
        <f t="shared" si="90"/>
        <v>0</v>
      </c>
      <c r="Y213" s="273">
        <f t="shared" si="93"/>
        <v>0</v>
      </c>
      <c r="Z213" s="335"/>
      <c r="AA213" s="338"/>
      <c r="AB213" s="351"/>
    </row>
    <row r="214" spans="1:28">
      <c r="A214" s="18">
        <f>IF(B214&gt;0,SUM(B$15:$B214),0)</f>
        <v>0</v>
      </c>
      <c r="B214" s="18">
        <f t="shared" si="87"/>
        <v>0</v>
      </c>
      <c r="C214" s="18">
        <f>IF(D214&gt;0,SUM(D$15:$D214),0)</f>
        <v>0</v>
      </c>
      <c r="D214" s="18">
        <f t="shared" si="88"/>
        <v>0</v>
      </c>
      <c r="E214" s="18">
        <f>IF(F214&gt;0,SUM(F$15:$F214),0)</f>
        <v>0</v>
      </c>
      <c r="F214" s="18">
        <f t="shared" si="67"/>
        <v>0</v>
      </c>
      <c r="G214" s="18">
        <f>IF(H214&gt;0,SUM($H$15:H214),0)</f>
        <v>0</v>
      </c>
      <c r="H214" s="18">
        <f t="shared" si="104"/>
        <v>0</v>
      </c>
      <c r="I214" s="18">
        <f>IF(J214&gt;0,SUM($J$15:J214),0)</f>
        <v>0</v>
      </c>
      <c r="J214" s="18">
        <f t="shared" si="105"/>
        <v>0</v>
      </c>
      <c r="K214" s="18">
        <f>IF(L214&gt;0,SUM($L$15:L214),0)</f>
        <v>0</v>
      </c>
      <c r="L214" s="18">
        <f t="shared" si="92"/>
        <v>0</v>
      </c>
      <c r="M214" s="18"/>
      <c r="N214" s="18"/>
      <c r="O214" s="332"/>
      <c r="P214" s="334"/>
      <c r="Q214" s="273">
        <f>IF(AB214=$AK$15,Z214,IF(AB214=$AK$14,Z214*(Übersicht!$G$39/(Übersicht!$G$39+Übersicht!$G$71+Übersicht!$G$110)),0))</f>
        <v>0</v>
      </c>
      <c r="R214" s="273">
        <f>IF(AB214=$AK$15,AA214,IF(AB214=$AK$14,AA214*(Übersicht!$G$39/(Übersicht!$G$39+Übersicht!$G$71+Übersicht!$G$110)),0))</f>
        <v>0</v>
      </c>
      <c r="S214" s="273">
        <f>IF(AB214=$AK$16,Z214,IF(AB214=$AK$14,Z214*(Übersicht!$G$71/(Übersicht!$G$39+Übersicht!$G$71+Übersicht!$G$110)),0))</f>
        <v>0</v>
      </c>
      <c r="T214" s="273">
        <f>IF(AB214=$AK$16,AA214,IF(AB214=$AK$14,AA214*(Übersicht!$G$71/(Übersicht!$G$39+Übersicht!$G$71+Übersicht!$G$110)),0))</f>
        <v>0</v>
      </c>
      <c r="U214" s="273">
        <f>IF(AB214=$AK$17,Z214,IF(AB214=$AK$14,Z214*(Übersicht!$G$110/(Übersicht!$G$39+Übersicht!$G$71+Übersicht!$G$110)),0))</f>
        <v>0</v>
      </c>
      <c r="V214" s="273">
        <f>IF(AB214=$AK$17,AA214,IF(AB214=$AK$14,AA214*(Übersicht!$G$110/(Übersicht!$G$39+Übersicht!$G$71+Übersicht!$G$110)),0))</f>
        <v>0</v>
      </c>
      <c r="W214" s="274">
        <f t="shared" si="89"/>
        <v>0</v>
      </c>
      <c r="X214" s="273">
        <f t="shared" si="90"/>
        <v>0</v>
      </c>
      <c r="Y214" s="273">
        <f t="shared" si="93"/>
        <v>0</v>
      </c>
      <c r="Z214" s="335"/>
      <c r="AA214" s="338"/>
      <c r="AB214" s="351"/>
    </row>
    <row r="215" spans="1:28">
      <c r="A215" s="18">
        <f>IF(B215&gt;0,SUM(B$15:$B215),0)</f>
        <v>0</v>
      </c>
      <c r="B215" s="18">
        <f t="shared" ref="B215:B226" si="106">IF(Q215&lt;&gt;0,1,IF(R215&lt;&gt;0,1,0))</f>
        <v>0</v>
      </c>
      <c r="C215" s="18">
        <f>IF(D215&gt;0,SUM(D$15:$D215),0)</f>
        <v>0</v>
      </c>
      <c r="D215" s="18">
        <f t="shared" ref="D215:D226" si="107">IF(S215&lt;&gt;0,1,IF(T215&lt;&gt;0,1,0))</f>
        <v>0</v>
      </c>
      <c r="E215" s="18">
        <f>IF(F215&gt;0,SUM(F$15:$F215),0)</f>
        <v>0</v>
      </c>
      <c r="F215" s="18">
        <f t="shared" ref="F215:F226" si="108">IF(U215&lt;&gt;0,1,IF(V215&lt;&gt;0,1,0))</f>
        <v>0</v>
      </c>
      <c r="G215" s="18">
        <f>IF(H215&gt;0,SUM($H$15:H215),0)</f>
        <v>0</v>
      </c>
      <c r="H215" s="18">
        <f t="shared" si="104"/>
        <v>0</v>
      </c>
      <c r="I215" s="18">
        <f>IF(J215&gt;0,SUM($J$15:J215),0)</f>
        <v>0</v>
      </c>
      <c r="J215" s="18">
        <f t="shared" si="105"/>
        <v>0</v>
      </c>
      <c r="K215" s="18">
        <f>IF(L215&gt;0,SUM($L$15:L215),0)</f>
        <v>0</v>
      </c>
      <c r="L215" s="18">
        <f t="shared" si="92"/>
        <v>0</v>
      </c>
      <c r="M215" s="18"/>
      <c r="N215" s="18"/>
      <c r="O215" s="332"/>
      <c r="P215" s="334"/>
      <c r="Q215" s="273">
        <f>IF(AB215=$AK$15,Z215,IF(AB215=$AK$14,Z215*(Übersicht!$G$39/(Übersicht!$G$39+Übersicht!$G$71+Übersicht!$G$110)),0))</f>
        <v>0</v>
      </c>
      <c r="R215" s="273">
        <f>IF(AB215=$AK$15,AA215,IF(AB215=$AK$14,AA215*(Übersicht!$G$39/(Übersicht!$G$39+Übersicht!$G$71+Übersicht!$G$110)),0))</f>
        <v>0</v>
      </c>
      <c r="S215" s="273">
        <f>IF(AB215=$AK$16,Z215,IF(AB215=$AK$14,Z215*(Übersicht!$G$71/(Übersicht!$G$39+Übersicht!$G$71+Übersicht!$G$110)),0))</f>
        <v>0</v>
      </c>
      <c r="T215" s="273">
        <f>IF(AB215=$AK$16,AA215,IF(AB215=$AK$14,AA215*(Übersicht!$G$71/(Übersicht!$G$39+Übersicht!$G$71+Übersicht!$G$110)),0))</f>
        <v>0</v>
      </c>
      <c r="U215" s="273">
        <f>IF(AB215=$AK$17,Z215,IF(AB215=$AK$14,Z215*(Übersicht!$G$110/(Übersicht!$G$39+Übersicht!$G$71+Übersicht!$G$110)),0))</f>
        <v>0</v>
      </c>
      <c r="V215" s="273">
        <f>IF(AB215=$AK$17,AA215,IF(AB215=$AK$14,AA215*(Übersicht!$G$110/(Übersicht!$G$39+Übersicht!$G$71+Übersicht!$G$110)),0))</f>
        <v>0</v>
      </c>
      <c r="W215" s="274">
        <f t="shared" si="89"/>
        <v>0</v>
      </c>
      <c r="X215" s="273">
        <f t="shared" si="90"/>
        <v>0</v>
      </c>
      <c r="Y215" s="273">
        <f t="shared" si="93"/>
        <v>0</v>
      </c>
      <c r="Z215" s="335"/>
      <c r="AA215" s="338"/>
      <c r="AB215" s="351"/>
    </row>
    <row r="216" spans="1:28">
      <c r="A216" s="18">
        <f>IF(B216&gt;0,SUM(B$15:$B216),0)</f>
        <v>0</v>
      </c>
      <c r="B216" s="18">
        <f t="shared" si="106"/>
        <v>0</v>
      </c>
      <c r="C216" s="18">
        <f>IF(D216&gt;0,SUM(D$15:$D216),0)</f>
        <v>0</v>
      </c>
      <c r="D216" s="18">
        <f t="shared" si="107"/>
        <v>0</v>
      </c>
      <c r="E216" s="18">
        <f>IF(F216&gt;0,SUM(F$15:$F216),0)</f>
        <v>0</v>
      </c>
      <c r="F216" s="18">
        <f t="shared" si="108"/>
        <v>0</v>
      </c>
      <c r="G216" s="18">
        <f>IF(H216&gt;0,SUM($H$15:H216),0)</f>
        <v>0</v>
      </c>
      <c r="H216" s="18">
        <f t="shared" si="104"/>
        <v>0</v>
      </c>
      <c r="I216" s="18">
        <f>IF(J216&gt;0,SUM($J$15:J216),0)</f>
        <v>0</v>
      </c>
      <c r="J216" s="18">
        <f t="shared" si="105"/>
        <v>0</v>
      </c>
      <c r="K216" s="18">
        <f>IF(L216&gt;0,SUM($L$15:L216),0)</f>
        <v>0</v>
      </c>
      <c r="L216" s="18">
        <f t="shared" si="92"/>
        <v>0</v>
      </c>
      <c r="M216" s="18"/>
      <c r="N216" s="18"/>
      <c r="O216" s="332"/>
      <c r="P216" s="334"/>
      <c r="Q216" s="273">
        <f>IF(AB216=$AK$15,Z216,IF(AB216=$AK$14,Z216*(Übersicht!$G$39/(Übersicht!$G$39+Übersicht!$G$71+Übersicht!$G$110)),0))</f>
        <v>0</v>
      </c>
      <c r="R216" s="273">
        <f>IF(AB216=$AK$15,AA216,IF(AB216=$AK$14,AA216*(Übersicht!$G$39/(Übersicht!$G$39+Übersicht!$G$71+Übersicht!$G$110)),0))</f>
        <v>0</v>
      </c>
      <c r="S216" s="273">
        <f>IF(AB216=$AK$16,Z216,IF(AB216=$AK$14,Z216*(Übersicht!$G$71/(Übersicht!$G$39+Übersicht!$G$71+Übersicht!$G$110)),0))</f>
        <v>0</v>
      </c>
      <c r="T216" s="273">
        <f>IF(AB216=$AK$16,AA216,IF(AB216=$AK$14,AA216*(Übersicht!$G$71/(Übersicht!$G$39+Übersicht!$G$71+Übersicht!$G$110)),0))</f>
        <v>0</v>
      </c>
      <c r="U216" s="273">
        <f>IF(AB216=$AK$17,Z216,IF(AB216=$AK$14,Z216*(Übersicht!$G$110/(Übersicht!$G$39+Übersicht!$G$71+Übersicht!$G$110)),0))</f>
        <v>0</v>
      </c>
      <c r="V216" s="273">
        <f>IF(AB216=$AK$17,AA216,IF(AB216=$AK$14,AA216*(Übersicht!$G$110/(Übersicht!$G$39+Übersicht!$G$71+Übersicht!$G$110)),0))</f>
        <v>0</v>
      </c>
      <c r="W216" s="274">
        <f t="shared" si="89"/>
        <v>0</v>
      </c>
      <c r="X216" s="273">
        <f t="shared" si="90"/>
        <v>0</v>
      </c>
      <c r="Y216" s="273">
        <f t="shared" si="93"/>
        <v>0</v>
      </c>
      <c r="Z216" s="335"/>
      <c r="AA216" s="338"/>
      <c r="AB216" s="351"/>
    </row>
    <row r="217" spans="1:28">
      <c r="A217" s="18">
        <f>IF(B217&gt;0,SUM(B$15:$B217),0)</f>
        <v>0</v>
      </c>
      <c r="B217" s="18">
        <f t="shared" si="106"/>
        <v>0</v>
      </c>
      <c r="C217" s="18">
        <f>IF(D217&gt;0,SUM(D$15:$D217),0)</f>
        <v>0</v>
      </c>
      <c r="D217" s="18">
        <f t="shared" si="107"/>
        <v>0</v>
      </c>
      <c r="E217" s="18">
        <f>IF(F217&gt;0,SUM(F$15:$F217),0)</f>
        <v>0</v>
      </c>
      <c r="F217" s="18">
        <f t="shared" si="108"/>
        <v>0</v>
      </c>
      <c r="G217" s="18">
        <f>IF(H217&gt;0,SUM($H$15:H217),0)</f>
        <v>0</v>
      </c>
      <c r="H217" s="18">
        <f t="shared" si="104"/>
        <v>0</v>
      </c>
      <c r="I217" s="18">
        <f>IF(J217&gt;0,SUM($J$15:J217),0)</f>
        <v>0</v>
      </c>
      <c r="J217" s="18">
        <f t="shared" si="105"/>
        <v>0</v>
      </c>
      <c r="K217" s="18">
        <f>IF(L217&gt;0,SUM($L$15:L217),0)</f>
        <v>0</v>
      </c>
      <c r="L217" s="18">
        <f t="shared" si="92"/>
        <v>0</v>
      </c>
      <c r="M217" s="18"/>
      <c r="N217" s="18"/>
      <c r="O217" s="332"/>
      <c r="P217" s="334"/>
      <c r="Q217" s="273">
        <f>IF(AB217=$AK$15,Z217,IF(AB217=$AK$14,Z217*(Übersicht!$G$39/(Übersicht!$G$39+Übersicht!$G$71+Übersicht!$G$110)),0))</f>
        <v>0</v>
      </c>
      <c r="R217" s="273">
        <f>IF(AB217=$AK$15,AA217,IF(AB217=$AK$14,AA217*(Übersicht!$G$39/(Übersicht!$G$39+Übersicht!$G$71+Übersicht!$G$110)),0))</f>
        <v>0</v>
      </c>
      <c r="S217" s="273">
        <f>IF(AB217=$AK$16,Z217,IF(AB217=$AK$14,Z217*(Übersicht!$G$71/(Übersicht!$G$39+Übersicht!$G$71+Übersicht!$G$110)),0))</f>
        <v>0</v>
      </c>
      <c r="T217" s="273">
        <f>IF(AB217=$AK$16,AA217,IF(AB217=$AK$14,AA217*(Übersicht!$G$71/(Übersicht!$G$39+Übersicht!$G$71+Übersicht!$G$110)),0))</f>
        <v>0</v>
      </c>
      <c r="U217" s="273">
        <f>IF(AB217=$AK$17,Z217,IF(AB217=$AK$14,Z217*(Übersicht!$G$110/(Übersicht!$G$39+Übersicht!$G$71+Übersicht!$G$110)),0))</f>
        <v>0</v>
      </c>
      <c r="V217" s="273">
        <f>IF(AB217=$AK$17,AA217,IF(AB217=$AK$14,AA217*(Übersicht!$G$110/(Übersicht!$G$39+Übersicht!$G$71+Übersicht!$G$110)),0))</f>
        <v>0</v>
      </c>
      <c r="W217" s="274">
        <f t="shared" si="89"/>
        <v>0</v>
      </c>
      <c r="X217" s="273">
        <f t="shared" si="90"/>
        <v>0</v>
      </c>
      <c r="Y217" s="273">
        <f t="shared" si="93"/>
        <v>0</v>
      </c>
      <c r="Z217" s="335"/>
      <c r="AA217" s="338"/>
      <c r="AB217" s="351"/>
    </row>
    <row r="218" spans="1:28">
      <c r="A218" s="18">
        <f>IF(B218&gt;0,SUM(B$15:$B218),0)</f>
        <v>0</v>
      </c>
      <c r="B218" s="18">
        <f t="shared" si="106"/>
        <v>0</v>
      </c>
      <c r="C218" s="18">
        <f>IF(D218&gt;0,SUM(D$15:$D218),0)</f>
        <v>0</v>
      </c>
      <c r="D218" s="18">
        <f t="shared" si="107"/>
        <v>0</v>
      </c>
      <c r="E218" s="18">
        <f>IF(F218&gt;0,SUM(F$15:$F218),0)</f>
        <v>0</v>
      </c>
      <c r="F218" s="18">
        <f t="shared" si="108"/>
        <v>0</v>
      </c>
      <c r="G218" s="18">
        <f>IF(H218&gt;0,SUM($H$15:H218),0)</f>
        <v>0</v>
      </c>
      <c r="H218" s="18">
        <f t="shared" si="104"/>
        <v>0</v>
      </c>
      <c r="I218" s="18">
        <f>IF(J218&gt;0,SUM($J$15:J218),0)</f>
        <v>0</v>
      </c>
      <c r="J218" s="18">
        <f t="shared" si="105"/>
        <v>0</v>
      </c>
      <c r="K218" s="18">
        <f>IF(L218&gt;0,SUM($L$15:L218),0)</f>
        <v>0</v>
      </c>
      <c r="L218" s="18">
        <f t="shared" si="92"/>
        <v>0</v>
      </c>
      <c r="M218" s="18"/>
      <c r="N218" s="18"/>
      <c r="O218" s="332"/>
      <c r="P218" s="334"/>
      <c r="Q218" s="273">
        <f>IF(AB218=$AK$15,Z218,IF(AB218=$AK$14,Z218*(Übersicht!$G$39/(Übersicht!$G$39+Übersicht!$G$71+Übersicht!$G$110)),0))</f>
        <v>0</v>
      </c>
      <c r="R218" s="273">
        <f>IF(AB218=$AK$15,AA218,IF(AB218=$AK$14,AA218*(Übersicht!$G$39/(Übersicht!$G$39+Übersicht!$G$71+Übersicht!$G$110)),0))</f>
        <v>0</v>
      </c>
      <c r="S218" s="273">
        <f>IF(AB218=$AK$16,Z218,IF(AB218=$AK$14,Z218*(Übersicht!$G$71/(Übersicht!$G$39+Übersicht!$G$71+Übersicht!$G$110)),0))</f>
        <v>0</v>
      </c>
      <c r="T218" s="273">
        <f>IF(AB218=$AK$16,AA218,IF(AB218=$AK$14,AA218*(Übersicht!$G$71/(Übersicht!$G$39+Übersicht!$G$71+Übersicht!$G$110)),0))</f>
        <v>0</v>
      </c>
      <c r="U218" s="273">
        <f>IF(AB218=$AK$17,Z218,IF(AB218=$AK$14,Z218*(Übersicht!$G$110/(Übersicht!$G$39+Übersicht!$G$71+Übersicht!$G$110)),0))</f>
        <v>0</v>
      </c>
      <c r="V218" s="273">
        <f>IF(AB218=$AK$17,AA218,IF(AB218=$AK$14,AA218*(Übersicht!$G$110/(Übersicht!$G$39+Übersicht!$G$71+Übersicht!$G$110)),0))</f>
        <v>0</v>
      </c>
      <c r="W218" s="274">
        <f t="shared" si="89"/>
        <v>0</v>
      </c>
      <c r="X218" s="273">
        <f t="shared" si="90"/>
        <v>0</v>
      </c>
      <c r="Y218" s="273">
        <f t="shared" si="93"/>
        <v>0</v>
      </c>
      <c r="Z218" s="335"/>
      <c r="AA218" s="338"/>
      <c r="AB218" s="351"/>
    </row>
    <row r="219" spans="1:28">
      <c r="A219" s="18">
        <f>IF(B219&gt;0,SUM(B$15:$B219),0)</f>
        <v>0</v>
      </c>
      <c r="B219" s="18">
        <f t="shared" si="106"/>
        <v>0</v>
      </c>
      <c r="C219" s="18">
        <f>IF(D219&gt;0,SUM(D$15:$D219),0)</f>
        <v>0</v>
      </c>
      <c r="D219" s="18">
        <f t="shared" si="107"/>
        <v>0</v>
      </c>
      <c r="E219" s="18">
        <f>IF(F219&gt;0,SUM(F$15:$F219),0)</f>
        <v>0</v>
      </c>
      <c r="F219" s="18">
        <f t="shared" si="108"/>
        <v>0</v>
      </c>
      <c r="G219" s="18">
        <f>IF(H219&gt;0,SUM($H$15:H219),0)</f>
        <v>0</v>
      </c>
      <c r="H219" s="18">
        <f t="shared" si="104"/>
        <v>0</v>
      </c>
      <c r="I219" s="18">
        <f>IF(J219&gt;0,SUM($J$15:J219),0)</f>
        <v>0</v>
      </c>
      <c r="J219" s="18">
        <f t="shared" si="105"/>
        <v>0</v>
      </c>
      <c r="K219" s="18">
        <f>IF(L219&gt;0,SUM($L$15:L219),0)</f>
        <v>0</v>
      </c>
      <c r="L219" s="18">
        <f t="shared" si="92"/>
        <v>0</v>
      </c>
      <c r="M219" s="18"/>
      <c r="N219" s="18"/>
      <c r="O219" s="332"/>
      <c r="P219" s="334"/>
      <c r="Q219" s="273">
        <f>IF(AB219=$AK$15,Z219,IF(AB219=$AK$14,Z219*(Übersicht!$G$39/(Übersicht!$G$39+Übersicht!$G$71+Übersicht!$G$110)),0))</f>
        <v>0</v>
      </c>
      <c r="R219" s="273">
        <f>IF(AB219=$AK$15,AA219,IF(AB219=$AK$14,AA219*(Übersicht!$G$39/(Übersicht!$G$39+Übersicht!$G$71+Übersicht!$G$110)),0))</f>
        <v>0</v>
      </c>
      <c r="S219" s="273">
        <f>IF(AB219=$AK$16,Z219,IF(AB219=$AK$14,Z219*(Übersicht!$G$71/(Übersicht!$G$39+Übersicht!$G$71+Übersicht!$G$110)),0))</f>
        <v>0</v>
      </c>
      <c r="T219" s="273">
        <f>IF(AB219=$AK$16,AA219,IF(AB219=$AK$14,AA219*(Übersicht!$G$71/(Übersicht!$G$39+Übersicht!$G$71+Übersicht!$G$110)),0))</f>
        <v>0</v>
      </c>
      <c r="U219" s="273">
        <f>IF(AB219=$AK$17,Z219,IF(AB219=$AK$14,Z219*(Übersicht!$G$110/(Übersicht!$G$39+Übersicht!$G$71+Übersicht!$G$110)),0))</f>
        <v>0</v>
      </c>
      <c r="V219" s="273">
        <f>IF(AB219=$AK$17,AA219,IF(AB219=$AK$14,AA219*(Übersicht!$G$110/(Übersicht!$G$39+Übersicht!$G$71+Übersicht!$G$110)),0))</f>
        <v>0</v>
      </c>
      <c r="W219" s="274">
        <f t="shared" si="89"/>
        <v>0</v>
      </c>
      <c r="X219" s="273">
        <f t="shared" si="90"/>
        <v>0</v>
      </c>
      <c r="Y219" s="273">
        <f t="shared" si="93"/>
        <v>0</v>
      </c>
      <c r="Z219" s="335"/>
      <c r="AA219" s="338"/>
      <c r="AB219" s="351"/>
    </row>
    <row r="220" spans="1:28">
      <c r="A220" s="18">
        <f>IF(B220&gt;0,SUM(B$15:$B220),0)</f>
        <v>0</v>
      </c>
      <c r="B220" s="18">
        <f t="shared" si="106"/>
        <v>0</v>
      </c>
      <c r="C220" s="18">
        <f>IF(D220&gt;0,SUM(D$15:$D220),0)</f>
        <v>0</v>
      </c>
      <c r="D220" s="18">
        <f t="shared" si="107"/>
        <v>0</v>
      </c>
      <c r="E220" s="18">
        <f>IF(F220&gt;0,SUM(F$15:$F220),0)</f>
        <v>0</v>
      </c>
      <c r="F220" s="18">
        <f t="shared" si="108"/>
        <v>0</v>
      </c>
      <c r="G220" s="18">
        <f>IF(H220&gt;0,SUM($H$15:H220),0)</f>
        <v>0</v>
      </c>
      <c r="H220" s="18">
        <f t="shared" si="104"/>
        <v>0</v>
      </c>
      <c r="I220" s="18">
        <f>IF(J220&gt;0,SUM($J$15:J220),0)</f>
        <v>0</v>
      </c>
      <c r="J220" s="18">
        <f t="shared" si="105"/>
        <v>0</v>
      </c>
      <c r="K220" s="18">
        <f>IF(L220&gt;0,SUM($L$15:L220),0)</f>
        <v>0</v>
      </c>
      <c r="L220" s="18">
        <f t="shared" si="92"/>
        <v>0</v>
      </c>
      <c r="M220" s="18"/>
      <c r="N220" s="18"/>
      <c r="O220" s="332"/>
      <c r="P220" s="334"/>
      <c r="Q220" s="273">
        <f>IF(AB220=$AK$15,Z220,IF(AB220=$AK$14,Z220*(Übersicht!$G$39/(Übersicht!$G$39+Übersicht!$G$71+Übersicht!$G$110)),0))</f>
        <v>0</v>
      </c>
      <c r="R220" s="273">
        <f>IF(AB220=$AK$15,AA220,IF(AB220=$AK$14,AA220*(Übersicht!$G$39/(Übersicht!$G$39+Übersicht!$G$71+Übersicht!$G$110)),0))</f>
        <v>0</v>
      </c>
      <c r="S220" s="273">
        <f>IF(AB220=$AK$16,Z220,IF(AB220=$AK$14,Z220*(Übersicht!$G$71/(Übersicht!$G$39+Übersicht!$G$71+Übersicht!$G$110)),0))</f>
        <v>0</v>
      </c>
      <c r="T220" s="273">
        <f>IF(AB220=$AK$16,AA220,IF(AB220=$AK$14,AA220*(Übersicht!$G$71/(Übersicht!$G$39+Übersicht!$G$71+Übersicht!$G$110)),0))</f>
        <v>0</v>
      </c>
      <c r="U220" s="273">
        <f>IF(AB220=$AK$17,Z220,IF(AB220=$AK$14,Z220*(Übersicht!$G$110/(Übersicht!$G$39+Übersicht!$G$71+Übersicht!$G$110)),0))</f>
        <v>0</v>
      </c>
      <c r="V220" s="273">
        <f>IF(AB220=$AK$17,AA220,IF(AB220=$AK$14,AA220*(Übersicht!$G$110/(Übersicht!$G$39+Übersicht!$G$71+Übersicht!$G$110)),0))</f>
        <v>0</v>
      </c>
      <c r="W220" s="274">
        <f t="shared" si="89"/>
        <v>0</v>
      </c>
      <c r="X220" s="273">
        <f t="shared" si="90"/>
        <v>0</v>
      </c>
      <c r="Y220" s="273">
        <f t="shared" si="93"/>
        <v>0</v>
      </c>
      <c r="Z220" s="335"/>
      <c r="AA220" s="338"/>
      <c r="AB220" s="351"/>
    </row>
    <row r="221" spans="1:28">
      <c r="A221" s="18">
        <f>IF(B221&gt;0,SUM(B$15:$B221),0)</f>
        <v>0</v>
      </c>
      <c r="B221" s="18">
        <f t="shared" si="106"/>
        <v>0</v>
      </c>
      <c r="C221" s="18">
        <f>IF(D221&gt;0,SUM(D$15:$D221),0)</f>
        <v>0</v>
      </c>
      <c r="D221" s="18">
        <f t="shared" si="107"/>
        <v>0</v>
      </c>
      <c r="E221" s="18">
        <f>IF(F221&gt;0,SUM(F$15:$F221),0)</f>
        <v>0</v>
      </c>
      <c r="F221" s="18">
        <f t="shared" si="108"/>
        <v>0</v>
      </c>
      <c r="G221" s="18">
        <f>IF(H221&gt;0,SUM($H$15:H221),0)</f>
        <v>0</v>
      </c>
      <c r="H221" s="18">
        <f t="shared" si="104"/>
        <v>0</v>
      </c>
      <c r="I221" s="18">
        <f>IF(J221&gt;0,SUM($J$15:J221),0)</f>
        <v>0</v>
      </c>
      <c r="J221" s="18">
        <f t="shared" si="105"/>
        <v>0</v>
      </c>
      <c r="K221" s="18">
        <f>IF(L221&gt;0,SUM($L$15:L221),0)</f>
        <v>0</v>
      </c>
      <c r="L221" s="18">
        <f t="shared" si="92"/>
        <v>0</v>
      </c>
      <c r="M221" s="18"/>
      <c r="N221" s="18"/>
      <c r="O221" s="332"/>
      <c r="P221" s="334"/>
      <c r="Q221" s="273">
        <f>IF(AB221=$AK$15,Z221,IF(AB221=$AK$14,Z221*(Übersicht!$G$39/(Übersicht!$G$39+Übersicht!$G$71+Übersicht!$G$110)),0))</f>
        <v>0</v>
      </c>
      <c r="R221" s="273">
        <f>IF(AB221=$AK$15,AA221,IF(AB221=$AK$14,AA221*(Übersicht!$G$39/(Übersicht!$G$39+Übersicht!$G$71+Übersicht!$G$110)),0))</f>
        <v>0</v>
      </c>
      <c r="S221" s="273">
        <f>IF(AB221=$AK$16,Z221,IF(AB221=$AK$14,Z221*(Übersicht!$G$71/(Übersicht!$G$39+Übersicht!$G$71+Übersicht!$G$110)),0))</f>
        <v>0</v>
      </c>
      <c r="T221" s="273">
        <f>IF(AB221=$AK$16,AA221,IF(AB221=$AK$14,AA221*(Übersicht!$G$71/(Übersicht!$G$39+Übersicht!$G$71+Übersicht!$G$110)),0))</f>
        <v>0</v>
      </c>
      <c r="U221" s="273">
        <f>IF(AB221=$AK$17,Z221,IF(AB221=$AK$14,Z221*(Übersicht!$G$110/(Übersicht!$G$39+Übersicht!$G$71+Übersicht!$G$110)),0))</f>
        <v>0</v>
      </c>
      <c r="V221" s="273">
        <f>IF(AB221=$AK$17,AA221,IF(AB221=$AK$14,AA221*(Übersicht!$G$110/(Übersicht!$G$39+Übersicht!$G$71+Übersicht!$G$110)),0))</f>
        <v>0</v>
      </c>
      <c r="W221" s="274">
        <f t="shared" si="89"/>
        <v>0</v>
      </c>
      <c r="X221" s="273">
        <f t="shared" si="90"/>
        <v>0</v>
      </c>
      <c r="Y221" s="273">
        <f t="shared" si="93"/>
        <v>0</v>
      </c>
      <c r="Z221" s="335"/>
      <c r="AA221" s="338"/>
      <c r="AB221" s="351"/>
    </row>
    <row r="222" spans="1:28">
      <c r="A222" s="18">
        <f>IF(B222&gt;0,SUM(B$15:$B222),0)</f>
        <v>0</v>
      </c>
      <c r="B222" s="18">
        <f t="shared" si="106"/>
        <v>0</v>
      </c>
      <c r="C222" s="18">
        <f>IF(D222&gt;0,SUM(D$15:$D222),0)</f>
        <v>0</v>
      </c>
      <c r="D222" s="18">
        <f t="shared" si="107"/>
        <v>0</v>
      </c>
      <c r="E222" s="18">
        <f>IF(F222&gt;0,SUM(F$15:$F222),0)</f>
        <v>0</v>
      </c>
      <c r="F222" s="18">
        <f t="shared" si="108"/>
        <v>0</v>
      </c>
      <c r="G222" s="18">
        <f>IF(H222&gt;0,SUM($H$15:H222),0)</f>
        <v>0</v>
      </c>
      <c r="H222" s="18">
        <f t="shared" si="104"/>
        <v>0</v>
      </c>
      <c r="I222" s="18">
        <f>IF(J222&gt;0,SUM($J$15:J222),0)</f>
        <v>0</v>
      </c>
      <c r="J222" s="18">
        <f t="shared" si="105"/>
        <v>0</v>
      </c>
      <c r="K222" s="18">
        <f>IF(L222&gt;0,SUM($L$15:L222),0)</f>
        <v>0</v>
      </c>
      <c r="L222" s="18">
        <f t="shared" si="92"/>
        <v>0</v>
      </c>
      <c r="M222" s="18"/>
      <c r="N222" s="18"/>
      <c r="O222" s="332"/>
      <c r="P222" s="334"/>
      <c r="Q222" s="273">
        <f>IF(AB222=$AK$15,Z222,IF(AB222=$AK$14,Z222*(Übersicht!$G$39/(Übersicht!$G$39+Übersicht!$G$71+Übersicht!$G$110)),0))</f>
        <v>0</v>
      </c>
      <c r="R222" s="273">
        <f>IF(AB222=$AK$15,AA222,IF(AB222=$AK$14,AA222*(Übersicht!$G$39/(Übersicht!$G$39+Übersicht!$G$71+Übersicht!$G$110)),0))</f>
        <v>0</v>
      </c>
      <c r="S222" s="273">
        <f>IF(AB222=$AK$16,Z222,IF(AB222=$AK$14,Z222*(Übersicht!$G$71/(Übersicht!$G$39+Übersicht!$G$71+Übersicht!$G$110)),0))</f>
        <v>0</v>
      </c>
      <c r="T222" s="273">
        <f>IF(AB222=$AK$16,AA222,IF(AB222=$AK$14,AA222*(Übersicht!$G$71/(Übersicht!$G$39+Übersicht!$G$71+Übersicht!$G$110)),0))</f>
        <v>0</v>
      </c>
      <c r="U222" s="273">
        <f>IF(AB222=$AK$17,Z222,IF(AB222=$AK$14,Z222*(Übersicht!$G$110/(Übersicht!$G$39+Übersicht!$G$71+Übersicht!$G$110)),0))</f>
        <v>0</v>
      </c>
      <c r="V222" s="273">
        <f>IF(AB222=$AK$17,AA222,IF(AB222=$AK$14,AA222*(Übersicht!$G$110/(Übersicht!$G$39+Übersicht!$G$71+Übersicht!$G$110)),0))</f>
        <v>0</v>
      </c>
      <c r="W222" s="274">
        <f t="shared" si="89"/>
        <v>0</v>
      </c>
      <c r="X222" s="273">
        <f t="shared" si="90"/>
        <v>0</v>
      </c>
      <c r="Y222" s="273">
        <f t="shared" si="93"/>
        <v>0</v>
      </c>
      <c r="Z222" s="335"/>
      <c r="AA222" s="338"/>
      <c r="AB222" s="351"/>
    </row>
    <row r="223" spans="1:28">
      <c r="A223" s="18">
        <f>IF(B223&gt;0,SUM(B$15:$B223),0)</f>
        <v>0</v>
      </c>
      <c r="B223" s="18">
        <f t="shared" si="106"/>
        <v>0</v>
      </c>
      <c r="C223" s="18">
        <f>IF(D223&gt;0,SUM(D$15:$D223),0)</f>
        <v>0</v>
      </c>
      <c r="D223" s="18">
        <f t="shared" si="107"/>
        <v>0</v>
      </c>
      <c r="E223" s="18">
        <f>IF(F223&gt;0,SUM(F$15:$F223),0)</f>
        <v>0</v>
      </c>
      <c r="F223" s="18">
        <f t="shared" si="108"/>
        <v>0</v>
      </c>
      <c r="G223" s="18">
        <f>IF(H223&gt;0,SUM($H$15:H223),0)</f>
        <v>0</v>
      </c>
      <c r="H223" s="18">
        <f t="shared" si="104"/>
        <v>0</v>
      </c>
      <c r="I223" s="18">
        <f>IF(J223&gt;0,SUM($J$15:J223),0)</f>
        <v>0</v>
      </c>
      <c r="J223" s="18">
        <f t="shared" si="105"/>
        <v>0</v>
      </c>
      <c r="K223" s="18">
        <f>IF(L223&gt;0,SUM($L$15:L223),0)</f>
        <v>0</v>
      </c>
      <c r="L223" s="18">
        <f t="shared" si="92"/>
        <v>0</v>
      </c>
      <c r="M223" s="18"/>
      <c r="N223" s="18"/>
      <c r="O223" s="332"/>
      <c r="P223" s="334"/>
      <c r="Q223" s="273">
        <f>IF(AB223=$AK$15,Z223,IF(AB223=$AK$14,Z223*(Übersicht!$G$39/(Übersicht!$G$39+Übersicht!$G$71+Übersicht!$G$110)),0))</f>
        <v>0</v>
      </c>
      <c r="R223" s="273">
        <f>IF(AB223=$AK$15,AA223,IF(AB223=$AK$14,AA223*(Übersicht!$G$39/(Übersicht!$G$39+Übersicht!$G$71+Übersicht!$G$110)),0))</f>
        <v>0</v>
      </c>
      <c r="S223" s="273">
        <f>IF(AB223=$AK$16,Z223,IF(AB223=$AK$14,Z223*(Übersicht!$G$71/(Übersicht!$G$39+Übersicht!$G$71+Übersicht!$G$110)),0))</f>
        <v>0</v>
      </c>
      <c r="T223" s="273">
        <f>IF(AB223=$AK$16,AA223,IF(AB223=$AK$14,AA223*(Übersicht!$G$71/(Übersicht!$G$39+Übersicht!$G$71+Übersicht!$G$110)),0))</f>
        <v>0</v>
      </c>
      <c r="U223" s="273">
        <f>IF(AB223=$AK$17,Z223,IF(AB223=$AK$14,Z223*(Übersicht!$G$110/(Übersicht!$G$39+Übersicht!$G$71+Übersicht!$G$110)),0))</f>
        <v>0</v>
      </c>
      <c r="V223" s="273">
        <f>IF(AB223=$AK$17,AA223,IF(AB223=$AK$14,AA223*(Übersicht!$G$110/(Übersicht!$G$39+Übersicht!$G$71+Übersicht!$G$110)),0))</f>
        <v>0</v>
      </c>
      <c r="W223" s="274">
        <f t="shared" si="89"/>
        <v>0</v>
      </c>
      <c r="X223" s="273">
        <f t="shared" si="90"/>
        <v>0</v>
      </c>
      <c r="Y223" s="273">
        <f t="shared" si="93"/>
        <v>0</v>
      </c>
      <c r="Z223" s="335"/>
      <c r="AA223" s="338"/>
      <c r="AB223" s="351"/>
    </row>
    <row r="224" spans="1:28">
      <c r="A224" s="18">
        <f>IF(B224&gt;0,SUM(B$15:$B224),0)</f>
        <v>0</v>
      </c>
      <c r="B224" s="18">
        <f t="shared" si="106"/>
        <v>0</v>
      </c>
      <c r="C224" s="18">
        <f>IF(D224&gt;0,SUM(D$15:$D224),0)</f>
        <v>0</v>
      </c>
      <c r="D224" s="18">
        <f t="shared" si="107"/>
        <v>0</v>
      </c>
      <c r="E224" s="18">
        <f>IF(F224&gt;0,SUM(F$15:$F224),0)</f>
        <v>0</v>
      </c>
      <c r="F224" s="18">
        <f t="shared" si="108"/>
        <v>0</v>
      </c>
      <c r="G224" s="18">
        <f>IF(H224&gt;0,SUM($H$15:H224),0)</f>
        <v>0</v>
      </c>
      <c r="H224" s="18">
        <f t="shared" si="104"/>
        <v>0</v>
      </c>
      <c r="I224" s="18">
        <f>IF(J224&gt;0,SUM($J$15:J224),0)</f>
        <v>0</v>
      </c>
      <c r="J224" s="18">
        <f t="shared" si="105"/>
        <v>0</v>
      </c>
      <c r="K224" s="18">
        <f>IF(L224&gt;0,SUM($L$15:L224),0)</f>
        <v>0</v>
      </c>
      <c r="L224" s="18">
        <f t="shared" si="92"/>
        <v>0</v>
      </c>
      <c r="M224" s="18"/>
      <c r="N224" s="18"/>
      <c r="O224" s="332"/>
      <c r="P224" s="334"/>
      <c r="Q224" s="273">
        <f>IF(AB224=$AK$15,Z224,IF(AB224=$AK$14,Z224*(Übersicht!$G$39/(Übersicht!$G$39+Übersicht!$G$71+Übersicht!$G$110)),0))</f>
        <v>0</v>
      </c>
      <c r="R224" s="273">
        <f>IF(AB224=$AK$15,AA224,IF(AB224=$AK$14,AA224*(Übersicht!$G$39/(Übersicht!$G$39+Übersicht!$G$71+Übersicht!$G$110)),0))</f>
        <v>0</v>
      </c>
      <c r="S224" s="273">
        <f>IF(AB224=$AK$16,Z224,IF(AB224=$AK$14,Z224*(Übersicht!$G$71/(Übersicht!$G$39+Übersicht!$G$71+Übersicht!$G$110)),0))</f>
        <v>0</v>
      </c>
      <c r="T224" s="273">
        <f>IF(AB224=$AK$16,AA224,IF(AB224=$AK$14,AA224*(Übersicht!$G$71/(Übersicht!$G$39+Übersicht!$G$71+Übersicht!$G$110)),0))</f>
        <v>0</v>
      </c>
      <c r="U224" s="273">
        <f>IF(AB224=$AK$17,Z224,IF(AB224=$AK$14,Z224*(Übersicht!$G$110/(Übersicht!$G$39+Übersicht!$G$71+Übersicht!$G$110)),0))</f>
        <v>0</v>
      </c>
      <c r="V224" s="273">
        <f>IF(AB224=$AK$17,AA224,IF(AB224=$AK$14,AA224*(Übersicht!$G$110/(Übersicht!$G$39+Übersicht!$G$71+Übersicht!$G$110)),0))</f>
        <v>0</v>
      </c>
      <c r="W224" s="274">
        <f t="shared" si="89"/>
        <v>0</v>
      </c>
      <c r="X224" s="273">
        <f t="shared" si="90"/>
        <v>0</v>
      </c>
      <c r="Y224" s="273">
        <f t="shared" si="93"/>
        <v>0</v>
      </c>
      <c r="Z224" s="335"/>
      <c r="AA224" s="338"/>
      <c r="AB224" s="351"/>
    </row>
    <row r="225" spans="1:28">
      <c r="A225" s="18">
        <f>IF(B225&gt;0,SUM(B$15:$B225),0)</f>
        <v>0</v>
      </c>
      <c r="B225" s="18">
        <f t="shared" si="106"/>
        <v>0</v>
      </c>
      <c r="C225" s="18">
        <f>IF(D225&gt;0,SUM(D$15:$D225),0)</f>
        <v>0</v>
      </c>
      <c r="D225" s="18">
        <f t="shared" si="107"/>
        <v>0</v>
      </c>
      <c r="E225" s="18">
        <f>IF(F225&gt;0,SUM(F$15:$F225),0)</f>
        <v>0</v>
      </c>
      <c r="F225" s="18">
        <f t="shared" si="108"/>
        <v>0</v>
      </c>
      <c r="G225" s="18">
        <f>IF(H225&gt;0,SUM($H$15:H225),0)</f>
        <v>0</v>
      </c>
      <c r="H225" s="18">
        <f t="shared" si="104"/>
        <v>0</v>
      </c>
      <c r="I225" s="18">
        <f>IF(J225&gt;0,SUM($J$15:J225),0)</f>
        <v>0</v>
      </c>
      <c r="J225" s="18">
        <f t="shared" si="105"/>
        <v>0</v>
      </c>
      <c r="K225" s="18">
        <f>IF(L225&gt;0,SUM($L$15:L225),0)</f>
        <v>0</v>
      </c>
      <c r="L225" s="18">
        <f t="shared" si="92"/>
        <v>0</v>
      </c>
      <c r="M225" s="18"/>
      <c r="N225" s="18"/>
      <c r="O225" s="332"/>
      <c r="P225" s="334"/>
      <c r="Q225" s="273">
        <f>IF(AB225=$AK$15,Z225,IF(AB225=$AK$14,Z225*(Übersicht!$G$39/(Übersicht!$G$39+Übersicht!$G$71+Übersicht!$G$110)),0))</f>
        <v>0</v>
      </c>
      <c r="R225" s="273">
        <f>IF(AB225=$AK$15,AA225,IF(AB225=$AK$14,AA225*(Übersicht!$G$39/(Übersicht!$G$39+Übersicht!$G$71+Übersicht!$G$110)),0))</f>
        <v>0</v>
      </c>
      <c r="S225" s="273">
        <f>IF(AB225=$AK$16,Z225,IF(AB225=$AK$14,Z225*(Übersicht!$G$71/(Übersicht!$G$39+Übersicht!$G$71+Übersicht!$G$110)),0))</f>
        <v>0</v>
      </c>
      <c r="T225" s="273">
        <f>IF(AB225=$AK$16,AA225,IF(AB225=$AK$14,AA225*(Übersicht!$G$71/(Übersicht!$G$39+Übersicht!$G$71+Übersicht!$G$110)),0))</f>
        <v>0</v>
      </c>
      <c r="U225" s="273">
        <f>IF(AB225=$AK$17,Z225,IF(AB225=$AK$14,Z225*(Übersicht!$G$110/(Übersicht!$G$39+Übersicht!$G$71+Übersicht!$G$110)),0))</f>
        <v>0</v>
      </c>
      <c r="V225" s="273">
        <f>IF(AB225=$AK$17,AA225,IF(AB225=$AK$14,AA225*(Übersicht!$G$110/(Übersicht!$G$39+Übersicht!$G$71+Übersicht!$G$110)),0))</f>
        <v>0</v>
      </c>
      <c r="W225" s="274">
        <f t="shared" si="89"/>
        <v>0</v>
      </c>
      <c r="X225" s="273">
        <f t="shared" si="90"/>
        <v>0</v>
      </c>
      <c r="Y225" s="273">
        <f t="shared" si="93"/>
        <v>0</v>
      </c>
      <c r="Z225" s="335"/>
      <c r="AA225" s="338"/>
      <c r="AB225" s="351"/>
    </row>
    <row r="226" spans="1:28" ht="13.5" thickBot="1">
      <c r="A226" s="18">
        <f>IF(B226&gt;0,SUM(B$15:$B226),0)</f>
        <v>0</v>
      </c>
      <c r="B226" s="18">
        <f t="shared" si="106"/>
        <v>0</v>
      </c>
      <c r="C226" s="18">
        <f>IF(D226&gt;0,SUM(D$15:$D226),0)</f>
        <v>0</v>
      </c>
      <c r="D226" s="18">
        <f t="shared" si="107"/>
        <v>0</v>
      </c>
      <c r="E226" s="18">
        <f>IF(F226&gt;0,SUM(F$15:$F226),0)</f>
        <v>0</v>
      </c>
      <c r="F226" s="18">
        <f t="shared" si="108"/>
        <v>0</v>
      </c>
      <c r="G226" s="18">
        <f>IF(H226&gt;0,SUM($H$15:H226),0)</f>
        <v>0</v>
      </c>
      <c r="H226" s="18">
        <f t="shared" si="104"/>
        <v>0</v>
      </c>
      <c r="I226" s="18">
        <f>IF(J226&gt;0,SUM($J$15:J226),0)</f>
        <v>0</v>
      </c>
      <c r="J226" s="18">
        <f t="shared" si="105"/>
        <v>0</v>
      </c>
      <c r="K226" s="18">
        <f>IF(L226&gt;0,SUM($L$15:L226),0)</f>
        <v>0</v>
      </c>
      <c r="L226" s="18">
        <f t="shared" si="92"/>
        <v>0</v>
      </c>
      <c r="M226" s="18"/>
      <c r="N226" s="18"/>
      <c r="O226" s="332"/>
      <c r="P226" s="334"/>
      <c r="Q226" s="273">
        <f>IF(AB226=$AK$15,Z226,IF(AB226=$AK$14,Z226*(Übersicht!$G$39/(Übersicht!$G$39+Übersicht!$G$71+Übersicht!$G$110)),0))</f>
        <v>0</v>
      </c>
      <c r="R226" s="273">
        <f>IF(AB226=$AK$15,AA226,IF(AB226=$AK$14,AA226*(Übersicht!$G$39/(Übersicht!$G$39+Übersicht!$G$71+Übersicht!$G$110)),0))</f>
        <v>0</v>
      </c>
      <c r="S226" s="273">
        <f>IF(AB226=$AK$16,Z226,IF(AB226=$AK$14,Z226*(Übersicht!$G$71/(Übersicht!$G$39+Übersicht!$G$71+Übersicht!$G$110)),0))</f>
        <v>0</v>
      </c>
      <c r="T226" s="273">
        <f>IF(AB226=$AK$16,AA226,IF(AB226=$AK$14,AA226*(Übersicht!$G$71/(Übersicht!$G$39+Übersicht!$G$71+Übersicht!$G$110)),0))</f>
        <v>0</v>
      </c>
      <c r="U226" s="273">
        <f>IF(AB226=$AK$17,Z226,IF(AB226=$AK$14,Z226*(Übersicht!$G$110/(Übersicht!$G$39+Übersicht!$G$71+Übersicht!$G$110)),0))</f>
        <v>0</v>
      </c>
      <c r="V226" s="273">
        <f>IF(AB226=$AK$17,AA226,IF(AB226=$AK$14,AA226*(Übersicht!$G$110/(Übersicht!$G$39+Übersicht!$G$71+Übersicht!$G$110)),0))</f>
        <v>0</v>
      </c>
      <c r="W226" s="274">
        <f t="shared" si="89"/>
        <v>0</v>
      </c>
      <c r="X226" s="273">
        <f t="shared" si="90"/>
        <v>0</v>
      </c>
      <c r="Y226" s="273">
        <f t="shared" si="93"/>
        <v>0</v>
      </c>
      <c r="Z226" s="335"/>
      <c r="AA226" s="338"/>
      <c r="AB226" s="351"/>
    </row>
    <row r="227" spans="1:28" ht="13.5" thickBot="1">
      <c r="O227" s="341"/>
      <c r="P227" s="342" t="s">
        <v>10</v>
      </c>
      <c r="Q227" s="278">
        <f t="shared" ref="Q227:AA227" si="109">SUM(Q173:Q226)</f>
        <v>0</v>
      </c>
      <c r="R227" s="278">
        <f t="shared" si="109"/>
        <v>0</v>
      </c>
      <c r="S227" s="278">
        <f t="shared" si="109"/>
        <v>0</v>
      </c>
      <c r="T227" s="278">
        <f t="shared" si="109"/>
        <v>0</v>
      </c>
      <c r="U227" s="278">
        <f t="shared" si="109"/>
        <v>0</v>
      </c>
      <c r="V227" s="278">
        <f t="shared" si="109"/>
        <v>0</v>
      </c>
      <c r="W227" s="278">
        <f t="shared" si="109"/>
        <v>0</v>
      </c>
      <c r="X227" s="278">
        <f t="shared" si="109"/>
        <v>0</v>
      </c>
      <c r="Y227" s="278">
        <f t="shared" si="109"/>
        <v>0</v>
      </c>
      <c r="Z227" s="278">
        <f t="shared" si="109"/>
        <v>0</v>
      </c>
      <c r="AA227" s="278">
        <f t="shared" si="109"/>
        <v>0</v>
      </c>
      <c r="AB227" s="221"/>
    </row>
    <row r="229" spans="1:28" ht="15.75">
      <c r="P229" s="268"/>
    </row>
    <row r="231" spans="1:28">
      <c r="P231" s="271"/>
      <c r="Q231" s="272"/>
      <c r="R231" s="272"/>
      <c r="S231" s="272"/>
      <c r="T231" s="271"/>
      <c r="U231" s="271"/>
      <c r="V231" s="271"/>
    </row>
    <row r="233" spans="1:28">
      <c r="Q233" s="222"/>
      <c r="R233" s="222"/>
      <c r="S233" s="222"/>
      <c r="W233" s="222"/>
      <c r="X233" s="222"/>
      <c r="Y233" s="222"/>
      <c r="Z233" s="222"/>
      <c r="AA233" s="222"/>
    </row>
    <row r="234" spans="1:28">
      <c r="Q234" s="222"/>
      <c r="R234" s="222"/>
      <c r="S234" s="222"/>
      <c r="W234" s="222"/>
      <c r="X234" s="222"/>
      <c r="Y234" s="222"/>
      <c r="Z234" s="222"/>
      <c r="AA234" s="222"/>
    </row>
    <row r="235" spans="1:28">
      <c r="Q235" s="222"/>
      <c r="R235" s="222"/>
      <c r="S235" s="222"/>
      <c r="W235" s="222"/>
      <c r="X235" s="222"/>
      <c r="Y235" s="222"/>
      <c r="Z235" s="222"/>
      <c r="AA235" s="222"/>
    </row>
    <row r="236" spans="1:28">
      <c r="Q236" s="222"/>
      <c r="R236" s="222"/>
      <c r="S236" s="222"/>
      <c r="W236" s="222"/>
      <c r="X236" s="222"/>
      <c r="Y236" s="222"/>
      <c r="Z236" s="222"/>
      <c r="AA236" s="222"/>
    </row>
    <row r="237" spans="1:28">
      <c r="Q237" s="222"/>
      <c r="R237" s="222"/>
      <c r="S237" s="222"/>
      <c r="W237" s="222"/>
      <c r="X237" s="222"/>
      <c r="Y237" s="222"/>
      <c r="Z237" s="222"/>
      <c r="AA237" s="222"/>
    </row>
    <row r="238" spans="1:28">
      <c r="Q238" s="222"/>
      <c r="R238" s="222"/>
      <c r="S238" s="222"/>
      <c r="W238" s="222"/>
      <c r="X238" s="222"/>
      <c r="Y238" s="222"/>
      <c r="Z238" s="222"/>
      <c r="AA238" s="222"/>
    </row>
  </sheetData>
  <sheetProtection password="8F79" sheet="1" objects="1" scenarios="1"/>
  <mergeCells count="42">
    <mergeCell ref="Z13:AA13"/>
    <mergeCell ref="Z3:AA3"/>
    <mergeCell ref="Z57:AA57"/>
    <mergeCell ref="Z114:AA114"/>
    <mergeCell ref="Z171:AA171"/>
    <mergeCell ref="X3:Y3"/>
    <mergeCell ref="X57:Y57"/>
    <mergeCell ref="X114:Y114"/>
    <mergeCell ref="X171:Y171"/>
    <mergeCell ref="U3:V3"/>
    <mergeCell ref="U6:V6"/>
    <mergeCell ref="Q3:R3"/>
    <mergeCell ref="S3:T3"/>
    <mergeCell ref="Q6:R6"/>
    <mergeCell ref="S6:T6"/>
    <mergeCell ref="Q10:R10"/>
    <mergeCell ref="Q9:R9"/>
    <mergeCell ref="S7:T7"/>
    <mergeCell ref="S9:T9"/>
    <mergeCell ref="Q8:R8"/>
    <mergeCell ref="Q11:R11"/>
    <mergeCell ref="U9:V9"/>
    <mergeCell ref="U7:V7"/>
    <mergeCell ref="W9:X9"/>
    <mergeCell ref="S11:T11"/>
    <mergeCell ref="U11:V11"/>
    <mergeCell ref="K9:L9"/>
    <mergeCell ref="Z6:AA6"/>
    <mergeCell ref="Q7:R7"/>
    <mergeCell ref="Q171:R171"/>
    <mergeCell ref="S171:T171"/>
    <mergeCell ref="S13:T13"/>
    <mergeCell ref="Q13:R13"/>
    <mergeCell ref="Q57:R57"/>
    <mergeCell ref="S57:T57"/>
    <mergeCell ref="Q114:R114"/>
    <mergeCell ref="S114:T114"/>
    <mergeCell ref="X13:Y13"/>
    <mergeCell ref="U13:V13"/>
    <mergeCell ref="U57:V57"/>
    <mergeCell ref="U114:V114"/>
    <mergeCell ref="U171:V171"/>
  </mergeCells>
  <dataValidations count="2">
    <dataValidation type="list" allowBlank="1" showInputMessage="1" showErrorMessage="1" sqref="Q231:R231">
      <formula1>Abrechnungsvariante</formula1>
    </dataValidation>
    <dataValidation type="list" allowBlank="1" showInputMessage="1" showErrorMessage="1" sqref="AB116:AB169 AB24:AB55 AB59:AB112 AB173:AB226">
      <formula1>$AK$13:$AK$20</formula1>
    </dataValidation>
  </dataValidations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96"/>
  <sheetViews>
    <sheetView zoomScaleNormal="100" workbookViewId="0">
      <selection activeCell="D7" sqref="D7"/>
    </sheetView>
  </sheetViews>
  <sheetFormatPr baseColWidth="10" defaultRowHeight="15"/>
  <cols>
    <col min="1" max="1" width="5.7109375" customWidth="1"/>
    <col min="2" max="2" width="1.42578125" style="1" customWidth="1"/>
    <col min="3" max="3" width="6.7109375" customWidth="1"/>
    <col min="4" max="4" width="50.140625" customWidth="1"/>
    <col min="5" max="6" width="13.7109375" customWidth="1"/>
  </cols>
  <sheetData>
    <row r="1" spans="1:6" ht="15.75">
      <c r="A1" s="4"/>
      <c r="B1" s="4"/>
      <c r="C1" s="4"/>
      <c r="D1" s="17" t="str">
        <f>CONCATENATE("Abrechnung"," ",Übersicht!$C$11," ",Übersicht!$C$3)</f>
        <v xml:space="preserve">Abrechnung  </v>
      </c>
      <c r="E1" s="4"/>
    </row>
    <row r="2" spans="1:6" ht="16.5" thickBot="1">
      <c r="A2" s="4"/>
      <c r="B2" s="4"/>
      <c r="C2" s="4"/>
      <c r="D2" s="17"/>
      <c r="E2" s="4"/>
    </row>
    <row r="3" spans="1:6" ht="15.75" thickBot="1">
      <c r="A3" s="4"/>
      <c r="B3" s="4"/>
      <c r="C3" s="4"/>
      <c r="D3" s="20" t="s">
        <v>29</v>
      </c>
      <c r="E3" s="343">
        <v>1000</v>
      </c>
    </row>
    <row r="4" spans="1:6" ht="15.75" thickBot="1">
      <c r="A4" s="4"/>
      <c r="B4" s="4"/>
      <c r="C4" s="4"/>
      <c r="D4" s="4"/>
      <c r="E4" s="4"/>
    </row>
    <row r="5" spans="1:6">
      <c r="A5" s="4"/>
      <c r="B5" s="4"/>
      <c r="C5" s="7" t="s">
        <v>0</v>
      </c>
      <c r="D5" s="3" t="s">
        <v>1</v>
      </c>
      <c r="E5" s="66" t="s">
        <v>12</v>
      </c>
      <c r="F5" s="68" t="s">
        <v>13</v>
      </c>
    </row>
    <row r="6" spans="1:6" ht="15.75" thickBot="1">
      <c r="A6" s="4"/>
      <c r="B6" s="4"/>
      <c r="C6" s="10" t="s">
        <v>14</v>
      </c>
      <c r="D6" s="11" t="s">
        <v>2</v>
      </c>
      <c r="E6" s="13"/>
      <c r="F6" s="67"/>
    </row>
    <row r="7" spans="1:6" s="1" customFormat="1">
      <c r="A7" s="4">
        <v>1</v>
      </c>
      <c r="B7" s="4"/>
      <c r="C7" s="133" t="str">
        <f>IF(ISNA(INDEX(Hauptabrechnung!$O$15:$AA$226,MATCH($A7,Hauptabrechnung!$A$13:$A$226,0),1)),"",INDEX(Hauptabrechnung!$O$15:$AA$226,MATCH($A7,Hauptabrechnung!$A$15:$A$226,0),1))</f>
        <v/>
      </c>
      <c r="D7" s="36" t="str">
        <f>IF(ISNA(INDEX(Hauptabrechnung!$O$15:$AA$226,MATCH($A7,Hauptabrechnung!$A$13:$A$226,0),2)),"",INDEX(Hauptabrechnung!$O$15:$AA$226,MATCH($A7,Hauptabrechnung!$A$15:$A$226,0),2))</f>
        <v/>
      </c>
      <c r="E7" s="75" t="str">
        <f>IF(ISNA(INDEX(Hauptabrechnung!$O$15:$AA$226,MATCH($A7,Hauptabrechnung!$A$13:$A$226,0),3)),"",INDEX(Hauptabrechnung!$O$15:$AA$226,MATCH($A7,Hauptabrechnung!$A$15:$A$226,0),3))</f>
        <v/>
      </c>
      <c r="F7" s="75" t="str">
        <f>IF(ISNA(INDEX(Hauptabrechnung!$O$15:$AA$226,MATCH($A7,Hauptabrechnung!$A$13:$A$226,0),4)),"",INDEX(Hauptabrechnung!$O$15:$AA$226,MATCH($A7,Hauptabrechnung!$A$15:$A$226,0),4))</f>
        <v/>
      </c>
    </row>
    <row r="8" spans="1:6" s="1" customFormat="1">
      <c r="A8" s="4">
        <v>2</v>
      </c>
      <c r="B8" s="4"/>
      <c r="C8" s="133" t="str">
        <f>IF(ISNA(INDEX(Hauptabrechnung!$O$15:$AA$226,MATCH($A8,Hauptabrechnung!$A$13:$A$226,0),1)),"",INDEX(Hauptabrechnung!$O$15:$AA$226,MATCH($A8,Hauptabrechnung!$A$15:$A$226,0),1))</f>
        <v/>
      </c>
      <c r="D8" s="36" t="str">
        <f>IF(ISNA(INDEX(Hauptabrechnung!$O$15:$AA$226,MATCH($A8,Hauptabrechnung!$A$13:$A$226,0),2)),"",INDEX(Hauptabrechnung!$O$15:$AA$226,MATCH($A8,Hauptabrechnung!$A$15:$A$226,0),2))</f>
        <v/>
      </c>
      <c r="E8" s="75" t="str">
        <f>IF(ISNA(INDEX(Hauptabrechnung!$O$15:$AA$226,MATCH($A8,Hauptabrechnung!$A$13:$A$226,0),3)),"",INDEX(Hauptabrechnung!$O$15:$AA$226,MATCH($A8,Hauptabrechnung!$A$15:$A$226,0),3))</f>
        <v/>
      </c>
      <c r="F8" s="75" t="str">
        <f>IF(ISNA(INDEX(Hauptabrechnung!$O$15:$AA$226,MATCH($A8,Hauptabrechnung!$A$13:$A$226,0),4)),"",INDEX(Hauptabrechnung!$O$15:$AA$226,MATCH($A8,Hauptabrechnung!$A$15:$A$226,0),4))</f>
        <v/>
      </c>
    </row>
    <row r="9" spans="1:6" s="1" customFormat="1">
      <c r="A9" s="4">
        <v>3</v>
      </c>
      <c r="B9" s="4"/>
      <c r="C9" s="133" t="str">
        <f>IF(ISNA(INDEX(Hauptabrechnung!$O$15:$AA$226,MATCH($A9,Hauptabrechnung!$A$13:$A$226,0),1)),"",INDEX(Hauptabrechnung!$O$15:$AA$226,MATCH($A9,Hauptabrechnung!$A$15:$A$226,0),1))</f>
        <v/>
      </c>
      <c r="D9" s="36" t="str">
        <f>IF(ISNA(INDEX(Hauptabrechnung!$O$15:$AA$226,MATCH($A9,Hauptabrechnung!$A$13:$A$226,0),2)),"",INDEX(Hauptabrechnung!$O$15:$AA$226,MATCH($A9,Hauptabrechnung!$A$15:$A$226,0),2))</f>
        <v/>
      </c>
      <c r="E9" s="75" t="str">
        <f>IF(ISNA(INDEX(Hauptabrechnung!$O$15:$AA$226,MATCH($A9,Hauptabrechnung!$A$13:$A$226,0),3)),"",INDEX(Hauptabrechnung!$O$15:$AA$226,MATCH($A9,Hauptabrechnung!$A$15:$A$226,0),3))</f>
        <v/>
      </c>
      <c r="F9" s="75" t="str">
        <f>IF(ISNA(INDEX(Hauptabrechnung!$O$15:$AA$226,MATCH($A9,Hauptabrechnung!$A$13:$A$226,0),4)),"",INDEX(Hauptabrechnung!$O$15:$AA$226,MATCH($A9,Hauptabrechnung!$A$15:$A$226,0),4))</f>
        <v/>
      </c>
    </row>
    <row r="10" spans="1:6" s="1" customFormat="1">
      <c r="A10" s="4">
        <v>4</v>
      </c>
      <c r="B10" s="4"/>
      <c r="C10" s="133" t="str">
        <f>IF(ISNA(INDEX(Hauptabrechnung!$O$15:$AA$226,MATCH($A10,Hauptabrechnung!$A$13:$A$226,0),1)),"",INDEX(Hauptabrechnung!$O$15:$AA$226,MATCH($A10,Hauptabrechnung!$A$15:$A$226,0),1))</f>
        <v/>
      </c>
      <c r="D10" s="36" t="str">
        <f>IF(ISNA(INDEX(Hauptabrechnung!$O$15:$AA$226,MATCH($A10,Hauptabrechnung!$A$13:$A$226,0),2)),"",INDEX(Hauptabrechnung!$O$15:$AA$226,MATCH($A10,Hauptabrechnung!$A$15:$A$226,0),2))</f>
        <v/>
      </c>
      <c r="E10" s="75" t="str">
        <f>IF(ISNA(INDEX(Hauptabrechnung!$O$15:$AA$226,MATCH($A10,Hauptabrechnung!$A$13:$A$226,0),3)),"",INDEX(Hauptabrechnung!$O$15:$AA$226,MATCH($A10,Hauptabrechnung!$A$15:$A$226,0),3))</f>
        <v/>
      </c>
      <c r="F10" s="75" t="str">
        <f>IF(ISNA(INDEX(Hauptabrechnung!$O$15:$AA$226,MATCH($A10,Hauptabrechnung!$A$13:$A$226,0),4)),"",INDEX(Hauptabrechnung!$O$15:$AA$226,MATCH($A10,Hauptabrechnung!$A$15:$A$226,0),4))</f>
        <v/>
      </c>
    </row>
    <row r="11" spans="1:6" s="1" customFormat="1">
      <c r="A11" s="4">
        <v>5</v>
      </c>
      <c r="B11" s="4"/>
      <c r="C11" s="133" t="str">
        <f>IF(ISNA(INDEX(Hauptabrechnung!$O$15:$AA$226,MATCH($A11,Hauptabrechnung!$A$13:$A$226,0),1)),"",INDEX(Hauptabrechnung!$O$15:$AA$226,MATCH($A11,Hauptabrechnung!$A$15:$A$226,0),1))</f>
        <v/>
      </c>
      <c r="D11" s="36" t="str">
        <f>IF(ISNA(INDEX(Hauptabrechnung!$O$15:$AA$226,MATCH($A11,Hauptabrechnung!$A$13:$A$226,0),2)),"",INDEX(Hauptabrechnung!$O$15:$AA$226,MATCH($A11,Hauptabrechnung!$A$15:$A$226,0),2))</f>
        <v/>
      </c>
      <c r="E11" s="75" t="str">
        <f>IF(ISNA(INDEX(Hauptabrechnung!$O$15:$AA$226,MATCH($A11,Hauptabrechnung!$A$13:$A$226,0),3)),"",INDEX(Hauptabrechnung!$O$15:$AA$226,MATCH($A11,Hauptabrechnung!$A$15:$A$226,0),3))</f>
        <v/>
      </c>
      <c r="F11" s="75" t="str">
        <f>IF(ISNA(INDEX(Hauptabrechnung!$O$15:$AA$226,MATCH($A11,Hauptabrechnung!$A$13:$A$226,0),4)),"",INDEX(Hauptabrechnung!$O$15:$AA$226,MATCH($A11,Hauptabrechnung!$A$15:$A$226,0),4))</f>
        <v/>
      </c>
    </row>
    <row r="12" spans="1:6" s="1" customFormat="1">
      <c r="A12" s="4">
        <v>6</v>
      </c>
      <c r="B12" s="4"/>
      <c r="C12" s="133" t="str">
        <f>IF(ISNA(INDEX(Hauptabrechnung!$O$15:$AA$226,MATCH($A12,Hauptabrechnung!$A$13:$A$226,0),1)),"",INDEX(Hauptabrechnung!$O$15:$AA$226,MATCH($A12,Hauptabrechnung!$A$15:$A$226,0),1))</f>
        <v/>
      </c>
      <c r="D12" s="36" t="str">
        <f>IF(ISNA(INDEX(Hauptabrechnung!$O$15:$AA$226,MATCH($A12,Hauptabrechnung!$A$13:$A$226,0),2)),"",INDEX(Hauptabrechnung!$O$15:$AA$226,MATCH($A12,Hauptabrechnung!$A$15:$A$226,0),2))</f>
        <v/>
      </c>
      <c r="E12" s="75" t="str">
        <f>IF(ISNA(INDEX(Hauptabrechnung!$O$15:$AA$226,MATCH($A12,Hauptabrechnung!$A$13:$A$226,0),3)),"",INDEX(Hauptabrechnung!$O$15:$AA$226,MATCH($A12,Hauptabrechnung!$A$15:$A$226,0),3))</f>
        <v/>
      </c>
      <c r="F12" s="75" t="str">
        <f>IF(ISNA(INDEX(Hauptabrechnung!$O$15:$AA$226,MATCH($A12,Hauptabrechnung!$A$13:$A$226,0),4)),"",INDEX(Hauptabrechnung!$O$15:$AA$226,MATCH($A12,Hauptabrechnung!$A$15:$A$226,0),4))</f>
        <v/>
      </c>
    </row>
    <row r="13" spans="1:6" s="1" customFormat="1">
      <c r="A13" s="4">
        <v>7</v>
      </c>
      <c r="B13" s="4"/>
      <c r="C13" s="133" t="str">
        <f>IF(ISNA(INDEX(Hauptabrechnung!$O$15:$AA$226,MATCH($A13,Hauptabrechnung!$A$13:$A$226,0),1)),"",INDEX(Hauptabrechnung!$O$15:$AA$226,MATCH($A13,Hauptabrechnung!$A$15:$A$226,0),1))</f>
        <v/>
      </c>
      <c r="D13" s="36" t="str">
        <f>IF(ISNA(INDEX(Hauptabrechnung!$O$15:$AA$226,MATCH($A13,Hauptabrechnung!$A$13:$A$226,0),2)),"",INDEX(Hauptabrechnung!$O$15:$AA$226,MATCH($A13,Hauptabrechnung!$A$15:$A$226,0),2))</f>
        <v/>
      </c>
      <c r="E13" s="75" t="str">
        <f>IF(ISNA(INDEX(Hauptabrechnung!$O$15:$AA$226,MATCH($A13,Hauptabrechnung!$A$13:$A$226,0),3)),"",INDEX(Hauptabrechnung!$O$15:$AA$226,MATCH($A13,Hauptabrechnung!$A$15:$A$226,0),3))</f>
        <v/>
      </c>
      <c r="F13" s="75" t="str">
        <f>IF(ISNA(INDEX(Hauptabrechnung!$O$15:$AA$226,MATCH($A13,Hauptabrechnung!$A$13:$A$226,0),4)),"",INDEX(Hauptabrechnung!$O$15:$AA$226,MATCH($A13,Hauptabrechnung!$A$15:$A$226,0),4))</f>
        <v/>
      </c>
    </row>
    <row r="14" spans="1:6" s="1" customFormat="1">
      <c r="A14" s="4">
        <v>8</v>
      </c>
      <c r="B14" s="4"/>
      <c r="C14" s="133" t="str">
        <f>IF(ISNA(INDEX(Hauptabrechnung!$O$15:$AA$226,MATCH($A14,Hauptabrechnung!$A$13:$A$226,0),1)),"",INDEX(Hauptabrechnung!$O$15:$AA$226,MATCH($A14,Hauptabrechnung!$A$15:$A$226,0),1))</f>
        <v/>
      </c>
      <c r="D14" s="36" t="str">
        <f>IF(ISNA(INDEX(Hauptabrechnung!$O$15:$AA$226,MATCH($A14,Hauptabrechnung!$A$13:$A$226,0),2)),"",INDEX(Hauptabrechnung!$O$15:$AA$226,MATCH($A14,Hauptabrechnung!$A$15:$A$226,0),2))</f>
        <v/>
      </c>
      <c r="E14" s="75" t="str">
        <f>IF(ISNA(INDEX(Hauptabrechnung!$O$15:$AA$226,MATCH($A14,Hauptabrechnung!$A$13:$A$226,0),3)),"",INDEX(Hauptabrechnung!$O$15:$AA$226,MATCH($A14,Hauptabrechnung!$A$15:$A$226,0),3))</f>
        <v/>
      </c>
      <c r="F14" s="75" t="str">
        <f>IF(ISNA(INDEX(Hauptabrechnung!$O$15:$AA$226,MATCH($A14,Hauptabrechnung!$A$13:$A$226,0),4)),"",INDEX(Hauptabrechnung!$O$15:$AA$226,MATCH($A14,Hauptabrechnung!$A$15:$A$226,0),4))</f>
        <v/>
      </c>
    </row>
    <row r="15" spans="1:6" s="1" customFormat="1">
      <c r="A15" s="4">
        <v>9</v>
      </c>
      <c r="B15" s="4"/>
      <c r="C15" s="133" t="str">
        <f>IF(ISNA(INDEX(Hauptabrechnung!$O$15:$AA$226,MATCH($A15,Hauptabrechnung!$A$13:$A$226,0),1)),"",INDEX(Hauptabrechnung!$O$15:$AA$226,MATCH($A15,Hauptabrechnung!$A$15:$A$226,0),1))</f>
        <v/>
      </c>
      <c r="D15" s="36" t="str">
        <f>IF(ISNA(INDEX(Hauptabrechnung!$O$15:$AA$226,MATCH($A15,Hauptabrechnung!$A$13:$A$226,0),2)),"",INDEX(Hauptabrechnung!$O$15:$AA$226,MATCH($A15,Hauptabrechnung!$A$15:$A$226,0),2))</f>
        <v/>
      </c>
      <c r="E15" s="75" t="str">
        <f>IF(ISNA(INDEX(Hauptabrechnung!$O$15:$AA$226,MATCH($A15,Hauptabrechnung!$A$13:$A$226,0),3)),"",INDEX(Hauptabrechnung!$O$15:$AA$226,MATCH($A15,Hauptabrechnung!$A$15:$A$226,0),3))</f>
        <v/>
      </c>
      <c r="F15" s="75" t="str">
        <f>IF(ISNA(INDEX(Hauptabrechnung!$O$15:$AA$226,MATCH($A15,Hauptabrechnung!$A$13:$A$226,0),4)),"",INDEX(Hauptabrechnung!$O$15:$AA$226,MATCH($A15,Hauptabrechnung!$A$15:$A$226,0),4))</f>
        <v/>
      </c>
    </row>
    <row r="16" spans="1:6" s="1" customFormat="1">
      <c r="A16" s="4">
        <v>10</v>
      </c>
      <c r="B16" s="4"/>
      <c r="C16" s="133" t="str">
        <f>IF(ISNA(INDEX(Hauptabrechnung!$O$15:$AA$226,MATCH($A16,Hauptabrechnung!$A$13:$A$226,0),1)),"",INDEX(Hauptabrechnung!$O$15:$AA$226,MATCH($A16,Hauptabrechnung!$A$15:$A$226,0),1))</f>
        <v/>
      </c>
      <c r="D16" s="36" t="str">
        <f>IF(ISNA(INDEX(Hauptabrechnung!$O$15:$AA$226,MATCH($A16,Hauptabrechnung!$A$13:$A$226,0),2)),"",INDEX(Hauptabrechnung!$O$15:$AA$226,MATCH($A16,Hauptabrechnung!$A$15:$A$226,0),2))</f>
        <v/>
      </c>
      <c r="E16" s="75" t="str">
        <f>IF(ISNA(INDEX(Hauptabrechnung!$O$15:$AA$226,MATCH($A16,Hauptabrechnung!$A$13:$A$226,0),3)),"",INDEX(Hauptabrechnung!$O$15:$AA$226,MATCH($A16,Hauptabrechnung!$A$15:$A$226,0),3))</f>
        <v/>
      </c>
      <c r="F16" s="75" t="str">
        <f>IF(ISNA(INDEX(Hauptabrechnung!$O$15:$AA$226,MATCH($A16,Hauptabrechnung!$A$13:$A$226,0),4)),"",INDEX(Hauptabrechnung!$O$15:$AA$226,MATCH($A16,Hauptabrechnung!$A$15:$A$226,0),4))</f>
        <v/>
      </c>
    </row>
    <row r="17" spans="1:6" s="1" customFormat="1">
      <c r="A17" s="4">
        <v>11</v>
      </c>
      <c r="B17" s="4"/>
      <c r="C17" s="133" t="str">
        <f>IF(ISNA(INDEX(Hauptabrechnung!$O$15:$AA$226,MATCH($A17,Hauptabrechnung!$A$13:$A$226,0),1)),"",INDEX(Hauptabrechnung!$O$15:$AA$226,MATCH($A17,Hauptabrechnung!$A$15:$A$226,0),1))</f>
        <v/>
      </c>
      <c r="D17" s="36" t="str">
        <f>IF(ISNA(INDEX(Hauptabrechnung!$O$15:$AA$226,MATCH($A17,Hauptabrechnung!$A$13:$A$226,0),2)),"",INDEX(Hauptabrechnung!$O$15:$AA$226,MATCH($A17,Hauptabrechnung!$A$15:$A$226,0),2))</f>
        <v/>
      </c>
      <c r="E17" s="75" t="str">
        <f>IF(ISNA(INDEX(Hauptabrechnung!$O$15:$AA$226,MATCH($A17,Hauptabrechnung!$A$13:$A$226,0),3)),"",INDEX(Hauptabrechnung!$O$15:$AA$226,MATCH($A17,Hauptabrechnung!$A$15:$A$226,0),3))</f>
        <v/>
      </c>
      <c r="F17" s="75" t="str">
        <f>IF(ISNA(INDEX(Hauptabrechnung!$O$15:$AA$226,MATCH($A17,Hauptabrechnung!$A$13:$A$226,0),4)),"",INDEX(Hauptabrechnung!$O$15:$AA$226,MATCH($A17,Hauptabrechnung!$A$15:$A$226,0),4))</f>
        <v/>
      </c>
    </row>
    <row r="18" spans="1:6" s="1" customFormat="1">
      <c r="A18" s="4">
        <v>12</v>
      </c>
      <c r="B18" s="4"/>
      <c r="C18" s="133" t="str">
        <f>IF(ISNA(INDEX(Hauptabrechnung!$O$15:$AA$226,MATCH($A18,Hauptabrechnung!$A$13:$A$226,0),1)),"",INDEX(Hauptabrechnung!$O$15:$AA$226,MATCH($A18,Hauptabrechnung!$A$15:$A$226,0),1))</f>
        <v/>
      </c>
      <c r="D18" s="36" t="str">
        <f>IF(ISNA(INDEX(Hauptabrechnung!$O$15:$AA$226,MATCH($A18,Hauptabrechnung!$A$13:$A$226,0),2)),"",INDEX(Hauptabrechnung!$O$15:$AA$226,MATCH($A18,Hauptabrechnung!$A$15:$A$226,0),2))</f>
        <v/>
      </c>
      <c r="E18" s="75" t="str">
        <f>IF(ISNA(INDEX(Hauptabrechnung!$O$15:$AA$226,MATCH($A18,Hauptabrechnung!$A$13:$A$226,0),3)),"",INDEX(Hauptabrechnung!$O$15:$AA$226,MATCH($A18,Hauptabrechnung!$A$15:$A$226,0),3))</f>
        <v/>
      </c>
      <c r="F18" s="75" t="str">
        <f>IF(ISNA(INDEX(Hauptabrechnung!$O$15:$AA$226,MATCH($A18,Hauptabrechnung!$A$13:$A$226,0),4)),"",INDEX(Hauptabrechnung!$O$15:$AA$226,MATCH($A18,Hauptabrechnung!$A$15:$A$226,0),4))</f>
        <v/>
      </c>
    </row>
    <row r="19" spans="1:6" s="1" customFormat="1">
      <c r="A19" s="4">
        <v>13</v>
      </c>
      <c r="B19" s="4"/>
      <c r="C19" s="133" t="str">
        <f>IF(ISNA(INDEX(Hauptabrechnung!$O$15:$AA$226,MATCH($A19,Hauptabrechnung!$A$13:$A$226,0),1)),"",INDEX(Hauptabrechnung!$O$15:$AA$226,MATCH($A19,Hauptabrechnung!$A$15:$A$226,0),1))</f>
        <v/>
      </c>
      <c r="D19" s="36" t="str">
        <f>IF(ISNA(INDEX(Hauptabrechnung!$O$15:$AA$226,MATCH($A19,Hauptabrechnung!$A$13:$A$226,0),2)),"",INDEX(Hauptabrechnung!$O$15:$AA$226,MATCH($A19,Hauptabrechnung!$A$15:$A$226,0),2))</f>
        <v/>
      </c>
      <c r="E19" s="75" t="str">
        <f>IF(ISNA(INDEX(Hauptabrechnung!$O$15:$AA$226,MATCH($A19,Hauptabrechnung!$A$13:$A$226,0),3)),"",INDEX(Hauptabrechnung!$O$15:$AA$226,MATCH($A19,Hauptabrechnung!$A$15:$A$226,0),3))</f>
        <v/>
      </c>
      <c r="F19" s="75" t="str">
        <f>IF(ISNA(INDEX(Hauptabrechnung!$O$15:$AA$226,MATCH($A19,Hauptabrechnung!$A$13:$A$226,0),4)),"",INDEX(Hauptabrechnung!$O$15:$AA$226,MATCH($A19,Hauptabrechnung!$A$15:$A$226,0),4))</f>
        <v/>
      </c>
    </row>
    <row r="20" spans="1:6" s="1" customFormat="1">
      <c r="A20" s="4">
        <v>14</v>
      </c>
      <c r="B20" s="4"/>
      <c r="C20" s="133" t="str">
        <f>IF(ISNA(INDEX(Hauptabrechnung!$O$15:$AA$226,MATCH($A20,Hauptabrechnung!$A$13:$A$226,0),1)),"",INDEX(Hauptabrechnung!$O$15:$AA$226,MATCH($A20,Hauptabrechnung!$A$15:$A$226,0),1))</f>
        <v/>
      </c>
      <c r="D20" s="36" t="str">
        <f>IF(ISNA(INDEX(Hauptabrechnung!$O$15:$AA$226,MATCH($A20,Hauptabrechnung!$A$13:$A$226,0),2)),"",INDEX(Hauptabrechnung!$O$15:$AA$226,MATCH($A20,Hauptabrechnung!$A$15:$A$226,0),2))</f>
        <v/>
      </c>
      <c r="E20" s="75" t="str">
        <f>IF(ISNA(INDEX(Hauptabrechnung!$O$15:$AA$226,MATCH($A20,Hauptabrechnung!$A$13:$A$226,0),3)),"",INDEX(Hauptabrechnung!$O$15:$AA$226,MATCH($A20,Hauptabrechnung!$A$15:$A$226,0),3))</f>
        <v/>
      </c>
      <c r="F20" s="75" t="str">
        <f>IF(ISNA(INDEX(Hauptabrechnung!$O$15:$AA$226,MATCH($A20,Hauptabrechnung!$A$13:$A$226,0),4)),"",INDEX(Hauptabrechnung!$O$15:$AA$226,MATCH($A20,Hauptabrechnung!$A$15:$A$226,0),4))</f>
        <v/>
      </c>
    </row>
    <row r="21" spans="1:6" s="1" customFormat="1">
      <c r="A21" s="4">
        <v>15</v>
      </c>
      <c r="B21" s="4"/>
      <c r="C21" s="133" t="str">
        <f>IF(ISNA(INDEX(Hauptabrechnung!$O$15:$AA$226,MATCH($A21,Hauptabrechnung!$A$13:$A$226,0),1)),"",INDEX(Hauptabrechnung!$O$15:$AA$226,MATCH($A21,Hauptabrechnung!$A$15:$A$226,0),1))</f>
        <v/>
      </c>
      <c r="D21" s="36" t="str">
        <f>IF(ISNA(INDEX(Hauptabrechnung!$O$15:$AA$226,MATCH($A21,Hauptabrechnung!$A$13:$A$226,0),2)),"",INDEX(Hauptabrechnung!$O$15:$AA$226,MATCH($A21,Hauptabrechnung!$A$15:$A$226,0),2))</f>
        <v/>
      </c>
      <c r="E21" s="75" t="str">
        <f>IF(ISNA(INDEX(Hauptabrechnung!$O$15:$AA$226,MATCH($A21,Hauptabrechnung!$A$13:$A$226,0),3)),"",INDEX(Hauptabrechnung!$O$15:$AA$226,MATCH($A21,Hauptabrechnung!$A$15:$A$226,0),3))</f>
        <v/>
      </c>
      <c r="F21" s="75" t="str">
        <f>IF(ISNA(INDEX(Hauptabrechnung!$O$15:$AA$226,MATCH($A21,Hauptabrechnung!$A$13:$A$226,0),4)),"",INDEX(Hauptabrechnung!$O$15:$AA$226,MATCH($A21,Hauptabrechnung!$A$15:$A$226,0),4))</f>
        <v/>
      </c>
    </row>
    <row r="22" spans="1:6" s="1" customFormat="1">
      <c r="A22" s="4">
        <v>16</v>
      </c>
      <c r="B22" s="4"/>
      <c r="C22" s="133" t="str">
        <f>IF(ISNA(INDEX(Hauptabrechnung!$O$15:$AA$226,MATCH($A22,Hauptabrechnung!$A$13:$A$226,0),1)),"",INDEX(Hauptabrechnung!$O$15:$AA$226,MATCH($A22,Hauptabrechnung!$A$15:$A$226,0),1))</f>
        <v/>
      </c>
      <c r="D22" s="36" t="str">
        <f>IF(ISNA(INDEX(Hauptabrechnung!$O$15:$AA$226,MATCH($A22,Hauptabrechnung!$A$13:$A$226,0),2)),"",INDEX(Hauptabrechnung!$O$15:$AA$226,MATCH($A22,Hauptabrechnung!$A$15:$A$226,0),2))</f>
        <v/>
      </c>
      <c r="E22" s="75" t="str">
        <f>IF(ISNA(INDEX(Hauptabrechnung!$O$15:$AA$226,MATCH($A22,Hauptabrechnung!$A$13:$A$226,0),3)),"",INDEX(Hauptabrechnung!$O$15:$AA$226,MATCH($A22,Hauptabrechnung!$A$15:$A$226,0),3))</f>
        <v/>
      </c>
      <c r="F22" s="75" t="str">
        <f>IF(ISNA(INDEX(Hauptabrechnung!$O$15:$AA$226,MATCH($A22,Hauptabrechnung!$A$13:$A$226,0),4)),"",INDEX(Hauptabrechnung!$O$15:$AA$226,MATCH($A22,Hauptabrechnung!$A$15:$A$226,0),4))</f>
        <v/>
      </c>
    </row>
    <row r="23" spans="1:6" s="1" customFormat="1">
      <c r="A23" s="4">
        <v>17</v>
      </c>
      <c r="B23" s="4"/>
      <c r="C23" s="133" t="str">
        <f>IF(ISNA(INDEX(Hauptabrechnung!$O$15:$AA$226,MATCH($A23,Hauptabrechnung!$A$13:$A$226,0),1)),"",INDEX(Hauptabrechnung!$O$15:$AA$226,MATCH($A23,Hauptabrechnung!$A$15:$A$226,0),1))</f>
        <v/>
      </c>
      <c r="D23" s="36" t="str">
        <f>IF(ISNA(INDEX(Hauptabrechnung!$O$15:$AA$226,MATCH($A23,Hauptabrechnung!$A$13:$A$226,0),2)),"",INDEX(Hauptabrechnung!$O$15:$AA$226,MATCH($A23,Hauptabrechnung!$A$15:$A$226,0),2))</f>
        <v/>
      </c>
      <c r="E23" s="75" t="str">
        <f>IF(ISNA(INDEX(Hauptabrechnung!$O$15:$AA$226,MATCH($A23,Hauptabrechnung!$A$13:$A$226,0),3)),"",INDEX(Hauptabrechnung!$O$15:$AA$226,MATCH($A23,Hauptabrechnung!$A$15:$A$226,0),3))</f>
        <v/>
      </c>
      <c r="F23" s="75" t="str">
        <f>IF(ISNA(INDEX(Hauptabrechnung!$O$15:$AA$226,MATCH($A23,Hauptabrechnung!$A$13:$A$226,0),4)),"",INDEX(Hauptabrechnung!$O$15:$AA$226,MATCH($A23,Hauptabrechnung!$A$15:$A$226,0),4))</f>
        <v/>
      </c>
    </row>
    <row r="24" spans="1:6" s="1" customFormat="1">
      <c r="A24" s="4">
        <v>18</v>
      </c>
      <c r="B24" s="4"/>
      <c r="C24" s="133" t="str">
        <f>IF(ISNA(INDEX(Hauptabrechnung!$O$15:$AA$226,MATCH($A24,Hauptabrechnung!$A$13:$A$226,0),1)),"",INDEX(Hauptabrechnung!$O$15:$AA$226,MATCH($A24,Hauptabrechnung!$A$15:$A$226,0),1))</f>
        <v/>
      </c>
      <c r="D24" s="36" t="str">
        <f>IF(ISNA(INDEX(Hauptabrechnung!$O$15:$AA$226,MATCH($A24,Hauptabrechnung!$A$13:$A$226,0),2)),"",INDEX(Hauptabrechnung!$O$15:$AA$226,MATCH($A24,Hauptabrechnung!$A$15:$A$226,0),2))</f>
        <v/>
      </c>
      <c r="E24" s="75" t="str">
        <f>IF(ISNA(INDEX(Hauptabrechnung!$O$15:$AA$226,MATCH($A24,Hauptabrechnung!$A$13:$A$226,0),3)),"",INDEX(Hauptabrechnung!$O$15:$AA$226,MATCH($A24,Hauptabrechnung!$A$15:$A$226,0),3))</f>
        <v/>
      </c>
      <c r="F24" s="75" t="str">
        <f>IF(ISNA(INDEX(Hauptabrechnung!$O$15:$AA$226,MATCH($A24,Hauptabrechnung!$A$13:$A$226,0),4)),"",INDEX(Hauptabrechnung!$O$15:$AA$226,MATCH($A24,Hauptabrechnung!$A$15:$A$226,0),4))</f>
        <v/>
      </c>
    </row>
    <row r="25" spans="1:6" s="1" customFormat="1">
      <c r="A25" s="4">
        <v>19</v>
      </c>
      <c r="B25" s="4"/>
      <c r="C25" s="133" t="str">
        <f>IF(ISNA(INDEX(Hauptabrechnung!$O$15:$AA$226,MATCH($A25,Hauptabrechnung!$A$13:$A$226,0),1)),"",INDEX(Hauptabrechnung!$O$15:$AA$226,MATCH($A25,Hauptabrechnung!$A$15:$A$226,0),1))</f>
        <v/>
      </c>
      <c r="D25" s="36" t="str">
        <f>IF(ISNA(INDEX(Hauptabrechnung!$O$15:$AA$226,MATCH($A25,Hauptabrechnung!$A$13:$A$226,0),2)),"",INDEX(Hauptabrechnung!$O$15:$AA$226,MATCH($A25,Hauptabrechnung!$A$15:$A$226,0),2))</f>
        <v/>
      </c>
      <c r="E25" s="75" t="str">
        <f>IF(ISNA(INDEX(Hauptabrechnung!$O$15:$AA$226,MATCH($A25,Hauptabrechnung!$A$13:$A$226,0),3)),"",INDEX(Hauptabrechnung!$O$15:$AA$226,MATCH($A25,Hauptabrechnung!$A$15:$A$226,0),3))</f>
        <v/>
      </c>
      <c r="F25" s="75" t="str">
        <f>IF(ISNA(INDEX(Hauptabrechnung!$O$15:$AA$226,MATCH($A25,Hauptabrechnung!$A$13:$A$226,0),4)),"",INDEX(Hauptabrechnung!$O$15:$AA$226,MATCH($A25,Hauptabrechnung!$A$15:$A$226,0),4))</f>
        <v/>
      </c>
    </row>
    <row r="26" spans="1:6" s="1" customFormat="1">
      <c r="A26" s="4">
        <v>20</v>
      </c>
      <c r="B26" s="4"/>
      <c r="C26" s="133" t="str">
        <f>IF(ISNA(INDEX(Hauptabrechnung!$O$15:$AA$226,MATCH($A26,Hauptabrechnung!$A$13:$A$226,0),1)),"",INDEX(Hauptabrechnung!$O$15:$AA$226,MATCH($A26,Hauptabrechnung!$A$15:$A$226,0),1))</f>
        <v/>
      </c>
      <c r="D26" s="36" t="str">
        <f>IF(ISNA(INDEX(Hauptabrechnung!$O$15:$AA$226,MATCH($A26,Hauptabrechnung!$A$13:$A$226,0),2)),"",INDEX(Hauptabrechnung!$O$15:$AA$226,MATCH($A26,Hauptabrechnung!$A$15:$A$226,0),2))</f>
        <v/>
      </c>
      <c r="E26" s="75" t="str">
        <f>IF(ISNA(INDEX(Hauptabrechnung!$O$15:$AA$226,MATCH($A26,Hauptabrechnung!$A$13:$A$226,0),3)),"",INDEX(Hauptabrechnung!$O$15:$AA$226,MATCH($A26,Hauptabrechnung!$A$15:$A$226,0),3))</f>
        <v/>
      </c>
      <c r="F26" s="75" t="str">
        <f>IF(ISNA(INDEX(Hauptabrechnung!$O$15:$AA$226,MATCH($A26,Hauptabrechnung!$A$13:$A$226,0),4)),"",INDEX(Hauptabrechnung!$O$15:$AA$226,MATCH($A26,Hauptabrechnung!$A$15:$A$226,0),4))</f>
        <v/>
      </c>
    </row>
    <row r="27" spans="1:6" s="1" customFormat="1">
      <c r="A27" s="4">
        <v>21</v>
      </c>
      <c r="B27" s="4"/>
      <c r="C27" s="133" t="str">
        <f>IF(ISNA(INDEX(Hauptabrechnung!$O$15:$AA$226,MATCH($A27,Hauptabrechnung!$A$13:$A$226,0),1)),"",INDEX(Hauptabrechnung!$O$15:$AA$226,MATCH($A27,Hauptabrechnung!$A$15:$A$226,0),1))</f>
        <v/>
      </c>
      <c r="D27" s="36" t="str">
        <f>IF(ISNA(INDEX(Hauptabrechnung!$O$15:$AA$226,MATCH($A27,Hauptabrechnung!$A$13:$A$226,0),2)),"",INDEX(Hauptabrechnung!$O$15:$AA$226,MATCH($A27,Hauptabrechnung!$A$15:$A$226,0),2))</f>
        <v/>
      </c>
      <c r="E27" s="75" t="str">
        <f>IF(ISNA(INDEX(Hauptabrechnung!$O$15:$AA$226,MATCH($A27,Hauptabrechnung!$A$13:$A$226,0),3)),"",INDEX(Hauptabrechnung!$O$15:$AA$226,MATCH($A27,Hauptabrechnung!$A$15:$A$226,0),3))</f>
        <v/>
      </c>
      <c r="F27" s="75" t="str">
        <f>IF(ISNA(INDEX(Hauptabrechnung!$O$15:$AA$226,MATCH($A27,Hauptabrechnung!$A$13:$A$226,0),4)),"",INDEX(Hauptabrechnung!$O$15:$AA$226,MATCH($A27,Hauptabrechnung!$A$15:$A$226,0),4))</f>
        <v/>
      </c>
    </row>
    <row r="28" spans="1:6" s="1" customFormat="1">
      <c r="A28" s="4">
        <v>22</v>
      </c>
      <c r="B28" s="4"/>
      <c r="C28" s="133" t="str">
        <f>IF(ISNA(INDEX(Hauptabrechnung!$O$15:$AA$226,MATCH($A28,Hauptabrechnung!$A$13:$A$226,0),1)),"",INDEX(Hauptabrechnung!$O$15:$AA$226,MATCH($A28,Hauptabrechnung!$A$15:$A$226,0),1))</f>
        <v/>
      </c>
      <c r="D28" s="36" t="str">
        <f>IF(ISNA(INDEX(Hauptabrechnung!$O$15:$AA$226,MATCH($A28,Hauptabrechnung!$A$13:$A$226,0),2)),"",INDEX(Hauptabrechnung!$O$15:$AA$226,MATCH($A28,Hauptabrechnung!$A$15:$A$226,0),2))</f>
        <v/>
      </c>
      <c r="E28" s="75" t="str">
        <f>IF(ISNA(INDEX(Hauptabrechnung!$O$15:$AA$226,MATCH($A28,Hauptabrechnung!$A$13:$A$226,0),3)),"",INDEX(Hauptabrechnung!$O$15:$AA$226,MATCH($A28,Hauptabrechnung!$A$15:$A$226,0),3))</f>
        <v/>
      </c>
      <c r="F28" s="75" t="str">
        <f>IF(ISNA(INDEX(Hauptabrechnung!$O$15:$AA$226,MATCH($A28,Hauptabrechnung!$A$13:$A$226,0),4)),"",INDEX(Hauptabrechnung!$O$15:$AA$226,MATCH($A28,Hauptabrechnung!$A$15:$A$226,0),4))</f>
        <v/>
      </c>
    </row>
    <row r="29" spans="1:6" s="1" customFormat="1">
      <c r="A29" s="4">
        <v>23</v>
      </c>
      <c r="B29" s="4"/>
      <c r="C29" s="133" t="str">
        <f>IF(ISNA(INDEX(Hauptabrechnung!$O$15:$AA$226,MATCH($A29,Hauptabrechnung!$A$13:$A$226,0),1)),"",INDEX(Hauptabrechnung!$O$15:$AA$226,MATCH($A29,Hauptabrechnung!$A$15:$A$226,0),1))</f>
        <v/>
      </c>
      <c r="D29" s="36" t="str">
        <f>IF(ISNA(INDEX(Hauptabrechnung!$O$15:$AA$226,MATCH($A29,Hauptabrechnung!$A$13:$A$226,0),2)),"",INDEX(Hauptabrechnung!$O$15:$AA$226,MATCH($A29,Hauptabrechnung!$A$15:$A$226,0),2))</f>
        <v/>
      </c>
      <c r="E29" s="75" t="str">
        <f>IF(ISNA(INDEX(Hauptabrechnung!$O$15:$AA$226,MATCH($A29,Hauptabrechnung!$A$13:$A$226,0),3)),"",INDEX(Hauptabrechnung!$O$15:$AA$226,MATCH($A29,Hauptabrechnung!$A$15:$A$226,0),3))</f>
        <v/>
      </c>
      <c r="F29" s="75" t="str">
        <f>IF(ISNA(INDEX(Hauptabrechnung!$O$15:$AA$226,MATCH($A29,Hauptabrechnung!$A$13:$A$226,0),4)),"",INDEX(Hauptabrechnung!$O$15:$AA$226,MATCH($A29,Hauptabrechnung!$A$15:$A$226,0),4))</f>
        <v/>
      </c>
    </row>
    <row r="30" spans="1:6" s="1" customFormat="1">
      <c r="A30" s="4">
        <v>24</v>
      </c>
      <c r="B30" s="4"/>
      <c r="C30" s="133" t="str">
        <f>IF(ISNA(INDEX(Hauptabrechnung!$O$15:$AA$226,MATCH($A30,Hauptabrechnung!$A$13:$A$226,0),1)),"",INDEX(Hauptabrechnung!$O$15:$AA$226,MATCH($A30,Hauptabrechnung!$A$15:$A$226,0),1))</f>
        <v/>
      </c>
      <c r="D30" s="36" t="str">
        <f>IF(ISNA(INDEX(Hauptabrechnung!$O$15:$AA$226,MATCH($A30,Hauptabrechnung!$A$13:$A$226,0),2)),"",INDEX(Hauptabrechnung!$O$15:$AA$226,MATCH($A30,Hauptabrechnung!$A$15:$A$226,0),2))</f>
        <v/>
      </c>
      <c r="E30" s="75" t="str">
        <f>IF(ISNA(INDEX(Hauptabrechnung!$O$15:$AA$226,MATCH($A30,Hauptabrechnung!$A$13:$A$226,0),3)),"",INDEX(Hauptabrechnung!$O$15:$AA$226,MATCH($A30,Hauptabrechnung!$A$15:$A$226,0),3))</f>
        <v/>
      </c>
      <c r="F30" s="75" t="str">
        <f>IF(ISNA(INDEX(Hauptabrechnung!$O$15:$AA$226,MATCH($A30,Hauptabrechnung!$A$13:$A$226,0),4)),"",INDEX(Hauptabrechnung!$O$15:$AA$226,MATCH($A30,Hauptabrechnung!$A$15:$A$226,0),4))</f>
        <v/>
      </c>
    </row>
    <row r="31" spans="1:6" s="1" customFormat="1">
      <c r="A31" s="4">
        <v>25</v>
      </c>
      <c r="B31" s="4"/>
      <c r="C31" s="133" t="str">
        <f>IF(ISNA(INDEX(Hauptabrechnung!$O$15:$AA$226,MATCH($A31,Hauptabrechnung!$A$13:$A$226,0),1)),"",INDEX(Hauptabrechnung!$O$15:$AA$226,MATCH($A31,Hauptabrechnung!$A$15:$A$226,0),1))</f>
        <v/>
      </c>
      <c r="D31" s="36" t="str">
        <f>IF(ISNA(INDEX(Hauptabrechnung!$O$15:$AA$226,MATCH($A31,Hauptabrechnung!$A$13:$A$226,0),2)),"",INDEX(Hauptabrechnung!$O$15:$AA$226,MATCH($A31,Hauptabrechnung!$A$15:$A$226,0),2))</f>
        <v/>
      </c>
      <c r="E31" s="75" t="str">
        <f>IF(ISNA(INDEX(Hauptabrechnung!$O$15:$AA$226,MATCH($A31,Hauptabrechnung!$A$13:$A$226,0),3)),"",INDEX(Hauptabrechnung!$O$15:$AA$226,MATCH($A31,Hauptabrechnung!$A$15:$A$226,0),3))</f>
        <v/>
      </c>
      <c r="F31" s="75" t="str">
        <f>IF(ISNA(INDEX(Hauptabrechnung!$O$15:$AA$226,MATCH($A31,Hauptabrechnung!$A$13:$A$226,0),4)),"",INDEX(Hauptabrechnung!$O$15:$AA$226,MATCH($A31,Hauptabrechnung!$A$15:$A$226,0),4))</f>
        <v/>
      </c>
    </row>
    <row r="32" spans="1:6" s="1" customFormat="1">
      <c r="A32" s="4">
        <v>26</v>
      </c>
      <c r="B32" s="4"/>
      <c r="C32" s="133" t="str">
        <f>IF(ISNA(INDEX(Hauptabrechnung!$O$15:$AA$226,MATCH($A32,Hauptabrechnung!$A$13:$A$226,0),1)),"",INDEX(Hauptabrechnung!$O$15:$AA$226,MATCH($A32,Hauptabrechnung!$A$15:$A$226,0),1))</f>
        <v/>
      </c>
      <c r="D32" s="36" t="str">
        <f>IF(ISNA(INDEX(Hauptabrechnung!$O$15:$AA$226,MATCH($A32,Hauptabrechnung!$A$13:$A$226,0),2)),"",INDEX(Hauptabrechnung!$O$15:$AA$226,MATCH($A32,Hauptabrechnung!$A$15:$A$226,0),2))</f>
        <v/>
      </c>
      <c r="E32" s="75" t="str">
        <f>IF(ISNA(INDEX(Hauptabrechnung!$O$15:$AA$226,MATCH($A32,Hauptabrechnung!$A$13:$A$226,0),3)),"",INDEX(Hauptabrechnung!$O$15:$AA$226,MATCH($A32,Hauptabrechnung!$A$15:$A$226,0),3))</f>
        <v/>
      </c>
      <c r="F32" s="75" t="str">
        <f>IF(ISNA(INDEX(Hauptabrechnung!$O$15:$AA$226,MATCH($A32,Hauptabrechnung!$A$13:$A$226,0),4)),"",INDEX(Hauptabrechnung!$O$15:$AA$226,MATCH($A32,Hauptabrechnung!$A$15:$A$226,0),4))</f>
        <v/>
      </c>
    </row>
    <row r="33" spans="1:6" s="1" customFormat="1">
      <c r="A33" s="4">
        <v>27</v>
      </c>
      <c r="B33" s="4"/>
      <c r="C33" s="133" t="str">
        <f>IF(ISNA(INDEX(Hauptabrechnung!$O$15:$AA$226,MATCH($A33,Hauptabrechnung!$A$13:$A$226,0),1)),"",INDEX(Hauptabrechnung!$O$15:$AA$226,MATCH($A33,Hauptabrechnung!$A$15:$A$226,0),1))</f>
        <v/>
      </c>
      <c r="D33" s="36" t="str">
        <f>IF(ISNA(INDEX(Hauptabrechnung!$O$15:$AA$226,MATCH($A33,Hauptabrechnung!$A$13:$A$226,0),2)),"",INDEX(Hauptabrechnung!$O$15:$AA$226,MATCH($A33,Hauptabrechnung!$A$15:$A$226,0),2))</f>
        <v/>
      </c>
      <c r="E33" s="75" t="str">
        <f>IF(ISNA(INDEX(Hauptabrechnung!$O$15:$AA$226,MATCH($A33,Hauptabrechnung!$A$13:$A$226,0),3)),"",INDEX(Hauptabrechnung!$O$15:$AA$226,MATCH($A33,Hauptabrechnung!$A$15:$A$226,0),3))</f>
        <v/>
      </c>
      <c r="F33" s="75" t="str">
        <f>IF(ISNA(INDEX(Hauptabrechnung!$O$15:$AA$226,MATCH($A33,Hauptabrechnung!$A$13:$A$226,0),4)),"",INDEX(Hauptabrechnung!$O$15:$AA$226,MATCH($A33,Hauptabrechnung!$A$15:$A$226,0),4))</f>
        <v/>
      </c>
    </row>
    <row r="34" spans="1:6" s="1" customFormat="1">
      <c r="A34" s="4">
        <v>28</v>
      </c>
      <c r="B34" s="4"/>
      <c r="C34" s="133" t="str">
        <f>IF(ISNA(INDEX(Hauptabrechnung!$O$15:$AA$226,MATCH($A34,Hauptabrechnung!$A$13:$A$226,0),1)),"",INDEX(Hauptabrechnung!$O$15:$AA$226,MATCH($A34,Hauptabrechnung!$A$15:$A$226,0),1))</f>
        <v/>
      </c>
      <c r="D34" s="36" t="str">
        <f>IF(ISNA(INDEX(Hauptabrechnung!$O$15:$AA$226,MATCH($A34,Hauptabrechnung!$A$13:$A$226,0),2)),"",INDEX(Hauptabrechnung!$O$15:$AA$226,MATCH($A34,Hauptabrechnung!$A$15:$A$226,0),2))</f>
        <v/>
      </c>
      <c r="E34" s="75" t="str">
        <f>IF(ISNA(INDEX(Hauptabrechnung!$O$15:$AA$226,MATCH($A34,Hauptabrechnung!$A$13:$A$226,0),3)),"",INDEX(Hauptabrechnung!$O$15:$AA$226,MATCH($A34,Hauptabrechnung!$A$15:$A$226,0),3))</f>
        <v/>
      </c>
      <c r="F34" s="75" t="str">
        <f>IF(ISNA(INDEX(Hauptabrechnung!$O$15:$AA$226,MATCH($A34,Hauptabrechnung!$A$13:$A$226,0),4)),"",INDEX(Hauptabrechnung!$O$15:$AA$226,MATCH($A34,Hauptabrechnung!$A$15:$A$226,0),4))</f>
        <v/>
      </c>
    </row>
    <row r="35" spans="1:6" s="1" customFormat="1">
      <c r="A35" s="4">
        <v>29</v>
      </c>
      <c r="B35" s="4"/>
      <c r="C35" s="133" t="str">
        <f>IF(ISNA(INDEX(Hauptabrechnung!$O$15:$AA$226,MATCH($A35,Hauptabrechnung!$A$13:$A$226,0),1)),"",INDEX(Hauptabrechnung!$O$15:$AA$226,MATCH($A35,Hauptabrechnung!$A$15:$A$226,0),1))</f>
        <v/>
      </c>
      <c r="D35" s="36" t="str">
        <f>IF(ISNA(INDEX(Hauptabrechnung!$O$15:$AA$226,MATCH($A35,Hauptabrechnung!$A$13:$A$226,0),2)),"",INDEX(Hauptabrechnung!$O$15:$AA$226,MATCH($A35,Hauptabrechnung!$A$15:$A$226,0),2))</f>
        <v/>
      </c>
      <c r="E35" s="75" t="str">
        <f>IF(ISNA(INDEX(Hauptabrechnung!$O$15:$AA$226,MATCH($A35,Hauptabrechnung!$A$13:$A$226,0),3)),"",INDEX(Hauptabrechnung!$O$15:$AA$226,MATCH($A35,Hauptabrechnung!$A$15:$A$226,0),3))</f>
        <v/>
      </c>
      <c r="F35" s="75" t="str">
        <f>IF(ISNA(INDEX(Hauptabrechnung!$O$15:$AA$226,MATCH($A35,Hauptabrechnung!$A$13:$A$226,0),4)),"",INDEX(Hauptabrechnung!$O$15:$AA$226,MATCH($A35,Hauptabrechnung!$A$15:$A$226,0),4))</f>
        <v/>
      </c>
    </row>
    <row r="36" spans="1:6" s="1" customFormat="1">
      <c r="A36" s="4">
        <v>30</v>
      </c>
      <c r="B36" s="4"/>
      <c r="C36" s="133" t="str">
        <f>IF(ISNA(INDEX(Hauptabrechnung!$O$15:$AA$226,MATCH($A36,Hauptabrechnung!$A$13:$A$226,0),1)),"",INDEX(Hauptabrechnung!$O$15:$AA$226,MATCH($A36,Hauptabrechnung!$A$15:$A$226,0),1))</f>
        <v/>
      </c>
      <c r="D36" s="36" t="str">
        <f>IF(ISNA(INDEX(Hauptabrechnung!$O$15:$AA$226,MATCH($A36,Hauptabrechnung!$A$13:$A$226,0),2)),"",INDEX(Hauptabrechnung!$O$15:$AA$226,MATCH($A36,Hauptabrechnung!$A$15:$A$226,0),2))</f>
        <v/>
      </c>
      <c r="E36" s="75" t="str">
        <f>IF(ISNA(INDEX(Hauptabrechnung!$O$15:$AA$226,MATCH($A36,Hauptabrechnung!$A$13:$A$226,0),3)),"",INDEX(Hauptabrechnung!$O$15:$AA$226,MATCH($A36,Hauptabrechnung!$A$15:$A$226,0),3))</f>
        <v/>
      </c>
      <c r="F36" s="75" t="str">
        <f>IF(ISNA(INDEX(Hauptabrechnung!$O$15:$AA$226,MATCH($A36,Hauptabrechnung!$A$13:$A$226,0),4)),"",INDEX(Hauptabrechnung!$O$15:$AA$226,MATCH($A36,Hauptabrechnung!$A$15:$A$226,0),4))</f>
        <v/>
      </c>
    </row>
    <row r="37" spans="1:6" s="1" customFormat="1">
      <c r="A37" s="4">
        <v>31</v>
      </c>
      <c r="B37" s="4"/>
      <c r="C37" s="133" t="str">
        <f>IF(ISNA(INDEX(Hauptabrechnung!$O$15:$AA$226,MATCH($A37,Hauptabrechnung!$A$13:$A$226,0),1)),"",INDEX(Hauptabrechnung!$O$15:$AA$226,MATCH($A37,Hauptabrechnung!$A$15:$A$226,0),1))</f>
        <v/>
      </c>
      <c r="D37" s="36" t="str">
        <f>IF(ISNA(INDEX(Hauptabrechnung!$O$15:$AA$226,MATCH($A37,Hauptabrechnung!$A$13:$A$226,0),2)),"",INDEX(Hauptabrechnung!$O$15:$AA$226,MATCH($A37,Hauptabrechnung!$A$15:$A$226,0),2))</f>
        <v/>
      </c>
      <c r="E37" s="75" t="str">
        <f>IF(ISNA(INDEX(Hauptabrechnung!$O$15:$AA$226,MATCH($A37,Hauptabrechnung!$A$13:$A$226,0),3)),"",INDEX(Hauptabrechnung!$O$15:$AA$226,MATCH($A37,Hauptabrechnung!$A$15:$A$226,0),3))</f>
        <v/>
      </c>
      <c r="F37" s="75" t="str">
        <f>IF(ISNA(INDEX(Hauptabrechnung!$O$15:$AA$226,MATCH($A37,Hauptabrechnung!$A$13:$A$226,0),4)),"",INDEX(Hauptabrechnung!$O$15:$AA$226,MATCH($A37,Hauptabrechnung!$A$15:$A$226,0),4))</f>
        <v/>
      </c>
    </row>
    <row r="38" spans="1:6" s="1" customFormat="1">
      <c r="A38" s="4">
        <v>32</v>
      </c>
      <c r="B38" s="4"/>
      <c r="C38" s="133" t="str">
        <f>IF(ISNA(INDEX(Hauptabrechnung!$O$15:$AA$226,MATCH($A38,Hauptabrechnung!$A$13:$A$226,0),1)),"",INDEX(Hauptabrechnung!$O$15:$AA$226,MATCH($A38,Hauptabrechnung!$A$15:$A$226,0),1))</f>
        <v/>
      </c>
      <c r="D38" s="36" t="str">
        <f>IF(ISNA(INDEX(Hauptabrechnung!$O$15:$AA$226,MATCH($A38,Hauptabrechnung!$A$13:$A$226,0),2)),"",INDEX(Hauptabrechnung!$O$15:$AA$226,MATCH($A38,Hauptabrechnung!$A$15:$A$226,0),2))</f>
        <v/>
      </c>
      <c r="E38" s="75" t="str">
        <f>IF(ISNA(INDEX(Hauptabrechnung!$O$15:$AA$226,MATCH($A38,Hauptabrechnung!$A$13:$A$226,0),3)),"",INDEX(Hauptabrechnung!$O$15:$AA$226,MATCH($A38,Hauptabrechnung!$A$15:$A$226,0),3))</f>
        <v/>
      </c>
      <c r="F38" s="75" t="str">
        <f>IF(ISNA(INDEX(Hauptabrechnung!$O$15:$AA$226,MATCH($A38,Hauptabrechnung!$A$13:$A$226,0),4)),"",INDEX(Hauptabrechnung!$O$15:$AA$226,MATCH($A38,Hauptabrechnung!$A$15:$A$226,0),4))</f>
        <v/>
      </c>
    </row>
    <row r="39" spans="1:6" s="1" customFormat="1">
      <c r="A39" s="4">
        <v>33</v>
      </c>
      <c r="B39" s="4"/>
      <c r="C39" s="133" t="str">
        <f>IF(ISNA(INDEX(Hauptabrechnung!$O$15:$AA$226,MATCH($A39,Hauptabrechnung!$A$13:$A$226,0),1)),"",INDEX(Hauptabrechnung!$O$15:$AA$226,MATCH($A39,Hauptabrechnung!$A$15:$A$226,0),1))</f>
        <v/>
      </c>
      <c r="D39" s="36" t="str">
        <f>IF(ISNA(INDEX(Hauptabrechnung!$O$15:$AA$226,MATCH($A39,Hauptabrechnung!$A$13:$A$226,0),2)),"",INDEX(Hauptabrechnung!$O$15:$AA$226,MATCH($A39,Hauptabrechnung!$A$15:$A$226,0),2))</f>
        <v/>
      </c>
      <c r="E39" s="75" t="str">
        <f>IF(ISNA(INDEX(Hauptabrechnung!$O$15:$AA$226,MATCH($A39,Hauptabrechnung!$A$13:$A$226,0),3)),"",INDEX(Hauptabrechnung!$O$15:$AA$226,MATCH($A39,Hauptabrechnung!$A$15:$A$226,0),3))</f>
        <v/>
      </c>
      <c r="F39" s="75" t="str">
        <f>IF(ISNA(INDEX(Hauptabrechnung!$O$15:$AA$226,MATCH($A39,Hauptabrechnung!$A$13:$A$226,0),4)),"",INDEX(Hauptabrechnung!$O$15:$AA$226,MATCH($A39,Hauptabrechnung!$A$15:$A$226,0),4))</f>
        <v/>
      </c>
    </row>
    <row r="40" spans="1:6" s="1" customFormat="1">
      <c r="A40" s="4">
        <v>34</v>
      </c>
      <c r="B40" s="4"/>
      <c r="C40" s="133" t="str">
        <f>IF(ISNA(INDEX(Hauptabrechnung!$O$15:$AA$226,MATCH($A40,Hauptabrechnung!$A$13:$A$226,0),1)),"",INDEX(Hauptabrechnung!$O$15:$AA$226,MATCH($A40,Hauptabrechnung!$A$15:$A$226,0),1))</f>
        <v/>
      </c>
      <c r="D40" s="36" t="str">
        <f>IF(ISNA(INDEX(Hauptabrechnung!$O$15:$AA$226,MATCH($A40,Hauptabrechnung!$A$13:$A$226,0),2)),"",INDEX(Hauptabrechnung!$O$15:$AA$226,MATCH($A40,Hauptabrechnung!$A$15:$A$226,0),2))</f>
        <v/>
      </c>
      <c r="E40" s="75" t="str">
        <f>IF(ISNA(INDEX(Hauptabrechnung!$O$15:$AA$226,MATCH($A40,Hauptabrechnung!$A$13:$A$226,0),3)),"",INDEX(Hauptabrechnung!$O$15:$AA$226,MATCH($A40,Hauptabrechnung!$A$15:$A$226,0),3))</f>
        <v/>
      </c>
      <c r="F40" s="75" t="str">
        <f>IF(ISNA(INDEX(Hauptabrechnung!$O$15:$AA$226,MATCH($A40,Hauptabrechnung!$A$13:$A$226,0),4)),"",INDEX(Hauptabrechnung!$O$15:$AA$226,MATCH($A40,Hauptabrechnung!$A$15:$A$226,0),4))</f>
        <v/>
      </c>
    </row>
    <row r="41" spans="1:6" s="1" customFormat="1">
      <c r="A41" s="4">
        <v>35</v>
      </c>
      <c r="B41" s="4"/>
      <c r="C41" s="133" t="str">
        <f>IF(ISNA(INDEX(Hauptabrechnung!$O$15:$AA$226,MATCH($A41,Hauptabrechnung!$A$13:$A$226,0),1)),"",INDEX(Hauptabrechnung!$O$15:$AA$226,MATCH($A41,Hauptabrechnung!$A$15:$A$226,0),1))</f>
        <v/>
      </c>
      <c r="D41" s="36" t="str">
        <f>IF(ISNA(INDEX(Hauptabrechnung!$O$15:$AA$226,MATCH($A41,Hauptabrechnung!$A$13:$A$226,0),2)),"",INDEX(Hauptabrechnung!$O$15:$AA$226,MATCH($A41,Hauptabrechnung!$A$15:$A$226,0),2))</f>
        <v/>
      </c>
      <c r="E41" s="75" t="str">
        <f>IF(ISNA(INDEX(Hauptabrechnung!$O$15:$AA$226,MATCH($A41,Hauptabrechnung!$A$13:$A$226,0),3)),"",INDEX(Hauptabrechnung!$O$15:$AA$226,MATCH($A41,Hauptabrechnung!$A$15:$A$226,0),3))</f>
        <v/>
      </c>
      <c r="F41" s="75" t="str">
        <f>IF(ISNA(INDEX(Hauptabrechnung!$O$15:$AA$226,MATCH($A41,Hauptabrechnung!$A$13:$A$226,0),4)),"",INDEX(Hauptabrechnung!$O$15:$AA$226,MATCH($A41,Hauptabrechnung!$A$15:$A$226,0),4))</f>
        <v/>
      </c>
    </row>
    <row r="42" spans="1:6" s="1" customFormat="1">
      <c r="A42" s="4">
        <v>36</v>
      </c>
      <c r="B42" s="4"/>
      <c r="C42" s="133" t="str">
        <f>IF(ISNA(INDEX(Hauptabrechnung!$O$15:$AA$226,MATCH($A42,Hauptabrechnung!$A$13:$A$226,0),1)),"",INDEX(Hauptabrechnung!$O$15:$AA$226,MATCH($A42,Hauptabrechnung!$A$15:$A$226,0),1))</f>
        <v/>
      </c>
      <c r="D42" s="36" t="str">
        <f>IF(ISNA(INDEX(Hauptabrechnung!$O$15:$AA$226,MATCH($A42,Hauptabrechnung!$A$13:$A$226,0),2)),"",INDEX(Hauptabrechnung!$O$15:$AA$226,MATCH($A42,Hauptabrechnung!$A$15:$A$226,0),2))</f>
        <v/>
      </c>
      <c r="E42" s="75" t="str">
        <f>IF(ISNA(INDEX(Hauptabrechnung!$O$15:$AA$226,MATCH($A42,Hauptabrechnung!$A$13:$A$226,0),3)),"",INDEX(Hauptabrechnung!$O$15:$AA$226,MATCH($A42,Hauptabrechnung!$A$15:$A$226,0),3))</f>
        <v/>
      </c>
      <c r="F42" s="75" t="str">
        <f>IF(ISNA(INDEX(Hauptabrechnung!$O$15:$AA$226,MATCH($A42,Hauptabrechnung!$A$13:$A$226,0),4)),"",INDEX(Hauptabrechnung!$O$15:$AA$226,MATCH($A42,Hauptabrechnung!$A$15:$A$226,0),4))</f>
        <v/>
      </c>
    </row>
    <row r="43" spans="1:6" s="1" customFormat="1">
      <c r="A43" s="4">
        <v>37</v>
      </c>
      <c r="B43" s="4"/>
      <c r="C43" s="133" t="str">
        <f>IF(ISNA(INDEX(Hauptabrechnung!$O$15:$AA$226,MATCH($A43,Hauptabrechnung!$A$13:$A$226,0),1)),"",INDEX(Hauptabrechnung!$O$15:$AA$226,MATCH($A43,Hauptabrechnung!$A$15:$A$226,0),1))</f>
        <v/>
      </c>
      <c r="D43" s="36" t="str">
        <f>IF(ISNA(INDEX(Hauptabrechnung!$O$15:$AA$226,MATCH($A43,Hauptabrechnung!$A$13:$A$226,0),2)),"",INDEX(Hauptabrechnung!$O$15:$AA$226,MATCH($A43,Hauptabrechnung!$A$15:$A$226,0),2))</f>
        <v/>
      </c>
      <c r="E43" s="75" t="str">
        <f>IF(ISNA(INDEX(Hauptabrechnung!$O$15:$AA$226,MATCH($A43,Hauptabrechnung!$A$13:$A$226,0),3)),"",INDEX(Hauptabrechnung!$O$15:$AA$226,MATCH($A43,Hauptabrechnung!$A$15:$A$226,0),3))</f>
        <v/>
      </c>
      <c r="F43" s="75" t="str">
        <f>IF(ISNA(INDEX(Hauptabrechnung!$O$15:$AA$226,MATCH($A43,Hauptabrechnung!$A$13:$A$226,0),4)),"",INDEX(Hauptabrechnung!$O$15:$AA$226,MATCH($A43,Hauptabrechnung!$A$15:$A$226,0),4))</f>
        <v/>
      </c>
    </row>
    <row r="44" spans="1:6" s="1" customFormat="1">
      <c r="A44" s="4">
        <v>38</v>
      </c>
      <c r="B44" s="4"/>
      <c r="C44" s="133" t="str">
        <f>IF(ISNA(INDEX(Hauptabrechnung!$O$15:$AA$226,MATCH($A44,Hauptabrechnung!$A$13:$A$226,0),1)),"",INDEX(Hauptabrechnung!$O$15:$AA$226,MATCH($A44,Hauptabrechnung!$A$15:$A$226,0),1))</f>
        <v/>
      </c>
      <c r="D44" s="36" t="str">
        <f>IF(ISNA(INDEX(Hauptabrechnung!$O$15:$AA$226,MATCH($A44,Hauptabrechnung!$A$13:$A$226,0),2)),"",INDEX(Hauptabrechnung!$O$15:$AA$226,MATCH($A44,Hauptabrechnung!$A$15:$A$226,0),2))</f>
        <v/>
      </c>
      <c r="E44" s="75" t="str">
        <f>IF(ISNA(INDEX(Hauptabrechnung!$O$15:$AA$226,MATCH($A44,Hauptabrechnung!$A$13:$A$226,0),3)),"",INDEX(Hauptabrechnung!$O$15:$AA$226,MATCH($A44,Hauptabrechnung!$A$15:$A$226,0),3))</f>
        <v/>
      </c>
      <c r="F44" s="75" t="str">
        <f>IF(ISNA(INDEX(Hauptabrechnung!$O$15:$AA$226,MATCH($A44,Hauptabrechnung!$A$13:$A$226,0),4)),"",INDEX(Hauptabrechnung!$O$15:$AA$226,MATCH($A44,Hauptabrechnung!$A$15:$A$226,0),4))</f>
        <v/>
      </c>
    </row>
    <row r="45" spans="1:6" s="1" customFormat="1">
      <c r="A45" s="4">
        <v>39</v>
      </c>
      <c r="B45" s="4"/>
      <c r="C45" s="133" t="str">
        <f>IF(ISNA(INDEX(Hauptabrechnung!$O$15:$AA$226,MATCH($A45,Hauptabrechnung!$A$13:$A$226,0),1)),"",INDEX(Hauptabrechnung!$O$15:$AA$226,MATCH($A45,Hauptabrechnung!$A$15:$A$226,0),1))</f>
        <v/>
      </c>
      <c r="D45" s="36" t="str">
        <f>IF(ISNA(INDEX(Hauptabrechnung!$O$15:$AA$226,MATCH($A45,Hauptabrechnung!$A$13:$A$226,0),2)),"",INDEX(Hauptabrechnung!$O$15:$AA$226,MATCH($A45,Hauptabrechnung!$A$15:$A$226,0),2))</f>
        <v/>
      </c>
      <c r="E45" s="75" t="str">
        <f>IF(ISNA(INDEX(Hauptabrechnung!$O$15:$AA$226,MATCH($A45,Hauptabrechnung!$A$13:$A$226,0),3)),"",INDEX(Hauptabrechnung!$O$15:$AA$226,MATCH($A45,Hauptabrechnung!$A$15:$A$226,0),3))</f>
        <v/>
      </c>
      <c r="F45" s="75" t="str">
        <f>IF(ISNA(INDEX(Hauptabrechnung!$O$15:$AA$226,MATCH($A45,Hauptabrechnung!$A$13:$A$226,0),4)),"",INDEX(Hauptabrechnung!$O$15:$AA$226,MATCH($A45,Hauptabrechnung!$A$15:$A$226,0),4))</f>
        <v/>
      </c>
    </row>
    <row r="46" spans="1:6" s="1" customFormat="1">
      <c r="A46" s="4">
        <v>40</v>
      </c>
      <c r="B46" s="4"/>
      <c r="C46" s="133" t="str">
        <f>IF(ISNA(INDEX(Hauptabrechnung!$O$15:$AA$226,MATCH($A46,Hauptabrechnung!$A$13:$A$226,0),1)),"",INDEX(Hauptabrechnung!$O$15:$AA$226,MATCH($A46,Hauptabrechnung!$A$15:$A$226,0),1))</f>
        <v/>
      </c>
      <c r="D46" s="36" t="str">
        <f>IF(ISNA(INDEX(Hauptabrechnung!$O$15:$AA$226,MATCH($A46,Hauptabrechnung!$A$13:$A$226,0),2)),"",INDEX(Hauptabrechnung!$O$15:$AA$226,MATCH($A46,Hauptabrechnung!$A$15:$A$226,0),2))</f>
        <v/>
      </c>
      <c r="E46" s="75" t="str">
        <f>IF(ISNA(INDEX(Hauptabrechnung!$O$15:$AA$226,MATCH($A46,Hauptabrechnung!$A$13:$A$226,0),3)),"",INDEX(Hauptabrechnung!$O$15:$AA$226,MATCH($A46,Hauptabrechnung!$A$15:$A$226,0),3))</f>
        <v/>
      </c>
      <c r="F46" s="75" t="str">
        <f>IF(ISNA(INDEX(Hauptabrechnung!$O$15:$AA$226,MATCH($A46,Hauptabrechnung!$A$13:$A$226,0),4)),"",INDEX(Hauptabrechnung!$O$15:$AA$226,MATCH($A46,Hauptabrechnung!$A$15:$A$226,0),4))</f>
        <v/>
      </c>
    </row>
    <row r="47" spans="1:6" s="1" customFormat="1">
      <c r="A47" s="4">
        <v>41</v>
      </c>
      <c r="B47" s="4"/>
      <c r="C47" s="133" t="str">
        <f>IF(ISNA(INDEX(Hauptabrechnung!$O$15:$AA$226,MATCH($A47,Hauptabrechnung!$A$13:$A$226,0),1)),"",INDEX(Hauptabrechnung!$O$15:$AA$226,MATCH($A47,Hauptabrechnung!$A$15:$A$226,0),1))</f>
        <v/>
      </c>
      <c r="D47" s="36" t="str">
        <f>IF(ISNA(INDEX(Hauptabrechnung!$O$15:$AA$226,MATCH($A47,Hauptabrechnung!$A$13:$A$226,0),2)),"",INDEX(Hauptabrechnung!$O$15:$AA$226,MATCH($A47,Hauptabrechnung!$A$15:$A$226,0),2))</f>
        <v/>
      </c>
      <c r="E47" s="75" t="str">
        <f>IF(ISNA(INDEX(Hauptabrechnung!$O$15:$AA$226,MATCH($A47,Hauptabrechnung!$A$13:$A$226,0),3)),"",INDEX(Hauptabrechnung!$O$15:$AA$226,MATCH($A47,Hauptabrechnung!$A$15:$A$226,0),3))</f>
        <v/>
      </c>
      <c r="F47" s="75" t="str">
        <f>IF(ISNA(INDEX(Hauptabrechnung!$O$15:$AA$226,MATCH($A47,Hauptabrechnung!$A$13:$A$226,0),4)),"",INDEX(Hauptabrechnung!$O$15:$AA$226,MATCH($A47,Hauptabrechnung!$A$15:$A$226,0),4))</f>
        <v/>
      </c>
    </row>
    <row r="48" spans="1:6" s="1" customFormat="1" ht="15.75" thickBot="1">
      <c r="A48" s="4">
        <v>42</v>
      </c>
      <c r="B48" s="4"/>
      <c r="C48" s="133" t="str">
        <f>IF(ISNA(INDEX(Hauptabrechnung!$O$15:$AA$226,MATCH($A48,Hauptabrechnung!$A$13:$A$226,0),1)),"",INDEX(Hauptabrechnung!$O$15:$AA$226,MATCH($A48,Hauptabrechnung!$A$15:$A$226,0),1))</f>
        <v/>
      </c>
      <c r="D48" s="36" t="str">
        <f>IF(ISNA(INDEX(Hauptabrechnung!$O$15:$AA$226,MATCH($A48,Hauptabrechnung!$A$13:$A$226,0),2)),"",INDEX(Hauptabrechnung!$O$15:$AA$226,MATCH($A48,Hauptabrechnung!$A$15:$A$226,0),2))</f>
        <v/>
      </c>
      <c r="E48" s="75" t="str">
        <f>IF(ISNA(INDEX(Hauptabrechnung!$O$15:$AA$226,MATCH($A48,Hauptabrechnung!$A$13:$A$226,0),3)),"",INDEX(Hauptabrechnung!$O$15:$AA$226,MATCH($A48,Hauptabrechnung!$A$15:$A$226,0),3))</f>
        <v/>
      </c>
      <c r="F48" s="75" t="str">
        <f>IF(ISNA(INDEX(Hauptabrechnung!$O$15:$AA$226,MATCH($A48,Hauptabrechnung!$A$13:$A$226,0),4)),"",INDEX(Hauptabrechnung!$O$15:$AA$226,MATCH($A48,Hauptabrechnung!$A$15:$A$226,0),4))</f>
        <v/>
      </c>
    </row>
    <row r="49" spans="1:6" ht="15.75" thickBot="1">
      <c r="A49" s="4"/>
      <c r="B49" s="4"/>
      <c r="C49" s="14"/>
      <c r="D49" s="19" t="s">
        <v>10</v>
      </c>
      <c r="E49" s="76">
        <f>SUM(E7:E48)</f>
        <v>0</v>
      </c>
      <c r="F49" s="76">
        <f>SUM(F7:F48)</f>
        <v>0</v>
      </c>
    </row>
    <row r="50" spans="1:6">
      <c r="A50" s="4"/>
      <c r="B50" s="4"/>
      <c r="C50" s="7" t="s">
        <v>0</v>
      </c>
      <c r="D50" s="3" t="s">
        <v>1</v>
      </c>
      <c r="E50" s="66" t="s">
        <v>12</v>
      </c>
      <c r="F50" s="68" t="s">
        <v>13</v>
      </c>
    </row>
    <row r="51" spans="1:6" ht="15.75" thickBot="1">
      <c r="A51" s="4"/>
      <c r="B51" s="4"/>
      <c r="C51" s="10" t="s">
        <v>14</v>
      </c>
      <c r="D51" s="11" t="s">
        <v>2</v>
      </c>
      <c r="E51" s="13"/>
      <c r="F51" s="67"/>
    </row>
    <row r="52" spans="1:6">
      <c r="A52" s="4">
        <v>43</v>
      </c>
      <c r="B52" s="4"/>
      <c r="C52" s="405" t="str">
        <f>IF(ISNA(INDEX(Hauptabrechnung!$O$15:$AA$226,MATCH($A52,Hauptabrechnung!$A$13:$A$226,0),1)),"",INDEX(Hauptabrechnung!$O$15:$AA$226,MATCH($A52,Hauptabrechnung!$A$15:$A$226,0),1))</f>
        <v/>
      </c>
      <c r="D52" s="404" t="str">
        <f>IF(ISNA(INDEX(Hauptabrechnung!$O$15:$AA$226,MATCH($A52,Hauptabrechnung!$A$13:$A$226,0),2)),"",INDEX(Hauptabrechnung!$O$15:$AA$226,MATCH($A52,Hauptabrechnung!$A$15:$A$226,0),2))</f>
        <v/>
      </c>
      <c r="E52" s="403" t="str">
        <f>IF(ISNA(INDEX(Hauptabrechnung!$O$15:$AA$226,MATCH($A52,Hauptabrechnung!$A$13:$A$226,0),3)),"",INDEX(Hauptabrechnung!$O$15:$AA$226,MATCH($A52,Hauptabrechnung!$A$15:$A$226,0),3))</f>
        <v/>
      </c>
      <c r="F52" s="403" t="str">
        <f>IF(ISNA(INDEX(Hauptabrechnung!$O$15:$AA$226,MATCH($A52,Hauptabrechnung!$A$13:$A$226,0),4)),"",INDEX(Hauptabrechnung!$O$15:$AA$226,MATCH($A52,Hauptabrechnung!$A$15:$A$226,0),4))</f>
        <v/>
      </c>
    </row>
    <row r="53" spans="1:6">
      <c r="A53" s="4">
        <v>44</v>
      </c>
      <c r="B53" s="4"/>
      <c r="C53" s="133" t="str">
        <f>IF(ISNA(INDEX(Hauptabrechnung!$O$15:$AA$226,MATCH($A53,Hauptabrechnung!$A$13:$A$226,0),1)),"",INDEX(Hauptabrechnung!$O$15:$AA$226,MATCH($A53,Hauptabrechnung!$A$15:$A$226,0),1))</f>
        <v/>
      </c>
      <c r="D53" s="404" t="str">
        <f>IF(ISNA(INDEX(Hauptabrechnung!$O$15:$AA$226,MATCH($A53,Hauptabrechnung!$A$13:$A$226,0),2)),"",INDEX(Hauptabrechnung!$O$15:$AA$226,MATCH($A53,Hauptabrechnung!$A$15:$A$226,0),2))</f>
        <v/>
      </c>
      <c r="E53" s="75" t="str">
        <f>IF(ISNA(INDEX(Hauptabrechnung!$O$15:$AA$226,MATCH($A53,Hauptabrechnung!$A$13:$A$226,0),3)),"",INDEX(Hauptabrechnung!$O$15:$AA$226,MATCH($A53,Hauptabrechnung!$A$15:$A$226,0),3))</f>
        <v/>
      </c>
      <c r="F53" s="75" t="str">
        <f>IF(ISNA(INDEX(Hauptabrechnung!$O$15:$AA$226,MATCH($A53,Hauptabrechnung!$A$13:$A$226,0),4)),"",INDEX(Hauptabrechnung!$O$15:$AA$226,MATCH($A53,Hauptabrechnung!$A$15:$A$226,0),4))</f>
        <v/>
      </c>
    </row>
    <row r="54" spans="1:6">
      <c r="A54" s="4">
        <v>45</v>
      </c>
      <c r="B54" s="4"/>
      <c r="C54" s="133" t="str">
        <f>IF(ISNA(INDEX(Hauptabrechnung!$O$15:$AA$226,MATCH($A54,Hauptabrechnung!$A$13:$A$226,0),1)),"",INDEX(Hauptabrechnung!$O$15:$AA$226,MATCH($A54,Hauptabrechnung!$A$15:$A$226,0),1))</f>
        <v/>
      </c>
      <c r="D54" s="404" t="str">
        <f>IF(ISNA(INDEX(Hauptabrechnung!$O$15:$AA$226,MATCH($A54,Hauptabrechnung!$A$13:$A$226,0),2)),"",INDEX(Hauptabrechnung!$O$15:$AA$226,MATCH($A54,Hauptabrechnung!$A$15:$A$226,0),2))</f>
        <v/>
      </c>
      <c r="E54" s="75" t="str">
        <f>IF(ISNA(INDEX(Hauptabrechnung!$O$15:$AA$226,MATCH($A54,Hauptabrechnung!$A$13:$A$226,0),3)),"",INDEX(Hauptabrechnung!$O$15:$AA$226,MATCH($A54,Hauptabrechnung!$A$15:$A$226,0),3))</f>
        <v/>
      </c>
      <c r="F54" s="75" t="str">
        <f>IF(ISNA(INDEX(Hauptabrechnung!$O$15:$AA$226,MATCH($A54,Hauptabrechnung!$A$13:$A$226,0),4)),"",INDEX(Hauptabrechnung!$O$15:$AA$226,MATCH($A54,Hauptabrechnung!$A$15:$A$226,0),4))</f>
        <v/>
      </c>
    </row>
    <row r="55" spans="1:6">
      <c r="A55" s="4">
        <v>46</v>
      </c>
      <c r="B55" s="4"/>
      <c r="C55" s="133" t="str">
        <f>IF(ISNA(INDEX(Hauptabrechnung!$O$15:$AA$226,MATCH($A55,Hauptabrechnung!$A$13:$A$226,0),1)),"",INDEX(Hauptabrechnung!$O$15:$AA$226,MATCH($A55,Hauptabrechnung!$A$15:$A$226,0),1))</f>
        <v/>
      </c>
      <c r="D55" s="404" t="str">
        <f>IF(ISNA(INDEX(Hauptabrechnung!$O$15:$AA$226,MATCH($A55,Hauptabrechnung!$A$13:$A$226,0),2)),"",INDEX(Hauptabrechnung!$O$15:$AA$226,MATCH($A55,Hauptabrechnung!$A$15:$A$226,0),2))</f>
        <v/>
      </c>
      <c r="E55" s="75" t="str">
        <f>IF(ISNA(INDEX(Hauptabrechnung!$O$15:$AA$226,MATCH($A55,Hauptabrechnung!$A$13:$A$226,0),3)),"",INDEX(Hauptabrechnung!$O$15:$AA$226,MATCH($A55,Hauptabrechnung!$A$15:$A$226,0),3))</f>
        <v/>
      </c>
      <c r="F55" s="75" t="str">
        <f>IF(ISNA(INDEX(Hauptabrechnung!$O$15:$AA$226,MATCH($A55,Hauptabrechnung!$A$13:$A$226,0),4)),"",INDEX(Hauptabrechnung!$O$15:$AA$226,MATCH($A55,Hauptabrechnung!$A$15:$A$226,0),4))</f>
        <v/>
      </c>
    </row>
    <row r="56" spans="1:6">
      <c r="A56" s="4">
        <v>47</v>
      </c>
      <c r="B56" s="4"/>
      <c r="C56" s="133" t="str">
        <f>IF(ISNA(INDEX(Hauptabrechnung!$O$15:$AA$226,MATCH($A56,Hauptabrechnung!$A$13:$A$226,0),1)),"",INDEX(Hauptabrechnung!$O$15:$AA$226,MATCH($A56,Hauptabrechnung!$A$15:$A$226,0),1))</f>
        <v/>
      </c>
      <c r="D56" s="404" t="str">
        <f>IF(ISNA(INDEX(Hauptabrechnung!$O$15:$AA$226,MATCH($A56,Hauptabrechnung!$A$13:$A$226,0),2)),"",INDEX(Hauptabrechnung!$O$15:$AA$226,MATCH($A56,Hauptabrechnung!$A$15:$A$226,0),2))</f>
        <v/>
      </c>
      <c r="E56" s="75" t="str">
        <f>IF(ISNA(INDEX(Hauptabrechnung!$O$15:$AA$226,MATCH($A56,Hauptabrechnung!$A$13:$A$226,0),3)),"",INDEX(Hauptabrechnung!$O$15:$AA$226,MATCH($A56,Hauptabrechnung!$A$15:$A$226,0),3))</f>
        <v/>
      </c>
      <c r="F56" s="75" t="str">
        <f>IF(ISNA(INDEX(Hauptabrechnung!$O$15:$AA$226,MATCH($A56,Hauptabrechnung!$A$13:$A$226,0),4)),"",INDEX(Hauptabrechnung!$O$15:$AA$226,MATCH($A56,Hauptabrechnung!$A$15:$A$226,0),4))</f>
        <v/>
      </c>
    </row>
    <row r="57" spans="1:6">
      <c r="A57" s="4">
        <v>48</v>
      </c>
      <c r="B57" s="4"/>
      <c r="C57" s="133" t="str">
        <f>IF(ISNA(INDEX(Hauptabrechnung!$O$15:$AA$226,MATCH($A57,Hauptabrechnung!$A$13:$A$226,0),1)),"",INDEX(Hauptabrechnung!$O$15:$AA$226,MATCH($A57,Hauptabrechnung!$A$15:$A$226,0),1))</f>
        <v/>
      </c>
      <c r="D57" s="404" t="str">
        <f>IF(ISNA(INDEX(Hauptabrechnung!$O$15:$AA$226,MATCH($A57,Hauptabrechnung!$A$13:$A$226,0),2)),"",INDEX(Hauptabrechnung!$O$15:$AA$226,MATCH($A57,Hauptabrechnung!$A$15:$A$226,0),2))</f>
        <v/>
      </c>
      <c r="E57" s="75" t="str">
        <f>IF(ISNA(INDEX(Hauptabrechnung!$O$15:$AA$226,MATCH($A57,Hauptabrechnung!$A$13:$A$226,0),3)),"",INDEX(Hauptabrechnung!$O$15:$AA$226,MATCH($A57,Hauptabrechnung!$A$15:$A$226,0),3))</f>
        <v/>
      </c>
      <c r="F57" s="75" t="str">
        <f>IF(ISNA(INDEX(Hauptabrechnung!$O$15:$AA$226,MATCH($A57,Hauptabrechnung!$A$13:$A$226,0),4)),"",INDEX(Hauptabrechnung!$O$15:$AA$226,MATCH($A57,Hauptabrechnung!$A$15:$A$226,0),4))</f>
        <v/>
      </c>
    </row>
    <row r="58" spans="1:6">
      <c r="A58" s="4">
        <v>49</v>
      </c>
      <c r="B58" s="4"/>
      <c r="C58" s="133" t="str">
        <f>IF(ISNA(INDEX(Hauptabrechnung!$O$15:$AA$226,MATCH($A58,Hauptabrechnung!$A$13:$A$226,0),1)),"",INDEX(Hauptabrechnung!$O$15:$AA$226,MATCH($A58,Hauptabrechnung!$A$15:$A$226,0),1))</f>
        <v/>
      </c>
      <c r="D58" s="404" t="str">
        <f>IF(ISNA(INDEX(Hauptabrechnung!$O$15:$AA$226,MATCH($A58,Hauptabrechnung!$A$13:$A$226,0),2)),"",INDEX(Hauptabrechnung!$O$15:$AA$226,MATCH($A58,Hauptabrechnung!$A$15:$A$226,0),2))</f>
        <v/>
      </c>
      <c r="E58" s="75" t="str">
        <f>IF(ISNA(INDEX(Hauptabrechnung!$O$15:$AA$226,MATCH($A58,Hauptabrechnung!$A$13:$A$226,0),3)),"",INDEX(Hauptabrechnung!$O$15:$AA$226,MATCH($A58,Hauptabrechnung!$A$15:$A$226,0),3))</f>
        <v/>
      </c>
      <c r="F58" s="75" t="str">
        <f>IF(ISNA(INDEX(Hauptabrechnung!$O$15:$AA$226,MATCH($A58,Hauptabrechnung!$A$13:$A$226,0),4)),"",INDEX(Hauptabrechnung!$O$15:$AA$226,MATCH($A58,Hauptabrechnung!$A$15:$A$226,0),4))</f>
        <v/>
      </c>
    </row>
    <row r="59" spans="1:6">
      <c r="A59" s="4">
        <v>50</v>
      </c>
      <c r="B59" s="4"/>
      <c r="C59" s="133" t="str">
        <f>IF(ISNA(INDEX(Hauptabrechnung!$O$15:$AA$226,MATCH($A59,Hauptabrechnung!$A$13:$A$226,0),1)),"",INDEX(Hauptabrechnung!$O$15:$AA$226,MATCH($A59,Hauptabrechnung!$A$15:$A$226,0),1))</f>
        <v/>
      </c>
      <c r="D59" s="404" t="str">
        <f>IF(ISNA(INDEX(Hauptabrechnung!$O$15:$AA$226,MATCH($A59,Hauptabrechnung!$A$13:$A$226,0),2)),"",INDEX(Hauptabrechnung!$O$15:$AA$226,MATCH($A59,Hauptabrechnung!$A$15:$A$226,0),2))</f>
        <v/>
      </c>
      <c r="E59" s="75" t="str">
        <f>IF(ISNA(INDEX(Hauptabrechnung!$O$15:$AA$226,MATCH($A59,Hauptabrechnung!$A$13:$A$226,0),3)),"",INDEX(Hauptabrechnung!$O$15:$AA$226,MATCH($A59,Hauptabrechnung!$A$15:$A$226,0),3))</f>
        <v/>
      </c>
      <c r="F59" s="75" t="str">
        <f>IF(ISNA(INDEX(Hauptabrechnung!$O$15:$AA$226,MATCH($A59,Hauptabrechnung!$A$13:$A$226,0),4)),"",INDEX(Hauptabrechnung!$O$15:$AA$226,MATCH($A59,Hauptabrechnung!$A$15:$A$226,0),4))</f>
        <v/>
      </c>
    </row>
    <row r="60" spans="1:6">
      <c r="A60" s="4">
        <v>51</v>
      </c>
      <c r="B60" s="4"/>
      <c r="C60" s="133" t="str">
        <f>IF(ISNA(INDEX(Hauptabrechnung!$O$15:$AA$226,MATCH($A60,Hauptabrechnung!$A$13:$A$226,0),1)),"",INDEX(Hauptabrechnung!$O$15:$AA$226,MATCH($A60,Hauptabrechnung!$A$15:$A$226,0),1))</f>
        <v/>
      </c>
      <c r="D60" s="404" t="str">
        <f>IF(ISNA(INDEX(Hauptabrechnung!$O$15:$AA$226,MATCH($A60,Hauptabrechnung!$A$13:$A$226,0),2)),"",INDEX(Hauptabrechnung!$O$15:$AA$226,MATCH($A60,Hauptabrechnung!$A$15:$A$226,0),2))</f>
        <v/>
      </c>
      <c r="E60" s="75" t="str">
        <f>IF(ISNA(INDEX(Hauptabrechnung!$O$15:$AA$226,MATCH($A60,Hauptabrechnung!$A$13:$A$226,0),3)),"",INDEX(Hauptabrechnung!$O$15:$AA$226,MATCH($A60,Hauptabrechnung!$A$15:$A$226,0),3))</f>
        <v/>
      </c>
      <c r="F60" s="75" t="str">
        <f>IF(ISNA(INDEX(Hauptabrechnung!$O$15:$AA$226,MATCH($A60,Hauptabrechnung!$A$13:$A$226,0),4)),"",INDEX(Hauptabrechnung!$O$15:$AA$226,MATCH($A60,Hauptabrechnung!$A$15:$A$226,0),4))</f>
        <v/>
      </c>
    </row>
    <row r="61" spans="1:6">
      <c r="A61" s="4">
        <v>52</v>
      </c>
      <c r="B61" s="4"/>
      <c r="C61" s="133" t="str">
        <f>IF(ISNA(INDEX(Hauptabrechnung!$O$15:$AA$226,MATCH($A61,Hauptabrechnung!$A$13:$A$226,0),1)),"",INDEX(Hauptabrechnung!$O$15:$AA$226,MATCH($A61,Hauptabrechnung!$A$15:$A$226,0),1))</f>
        <v/>
      </c>
      <c r="D61" s="404" t="str">
        <f>IF(ISNA(INDEX(Hauptabrechnung!$O$15:$AA$226,MATCH($A61,Hauptabrechnung!$A$13:$A$226,0),2)),"",INDEX(Hauptabrechnung!$O$15:$AA$226,MATCH($A61,Hauptabrechnung!$A$15:$A$226,0),2))</f>
        <v/>
      </c>
      <c r="E61" s="75" t="str">
        <f>IF(ISNA(INDEX(Hauptabrechnung!$O$15:$AA$226,MATCH($A61,Hauptabrechnung!$A$13:$A$226,0),3)),"",INDEX(Hauptabrechnung!$O$15:$AA$226,MATCH($A61,Hauptabrechnung!$A$15:$A$226,0),3))</f>
        <v/>
      </c>
      <c r="F61" s="75" t="str">
        <f>IF(ISNA(INDEX(Hauptabrechnung!$O$15:$AA$226,MATCH($A61,Hauptabrechnung!$A$13:$A$226,0),4)),"",INDEX(Hauptabrechnung!$O$15:$AA$226,MATCH($A61,Hauptabrechnung!$A$15:$A$226,0),4))</f>
        <v/>
      </c>
    </row>
    <row r="62" spans="1:6">
      <c r="A62" s="4">
        <v>53</v>
      </c>
      <c r="B62" s="4"/>
      <c r="C62" s="133" t="str">
        <f>IF(ISNA(INDEX(Hauptabrechnung!$O$15:$AA$226,MATCH($A62,Hauptabrechnung!$A$13:$A$226,0),1)),"",INDEX(Hauptabrechnung!$O$15:$AA$226,MATCH($A62,Hauptabrechnung!$A$15:$A$226,0),1))</f>
        <v/>
      </c>
      <c r="D62" s="404" t="str">
        <f>IF(ISNA(INDEX(Hauptabrechnung!$O$15:$AA$226,MATCH($A62,Hauptabrechnung!$A$13:$A$226,0),2)),"",INDEX(Hauptabrechnung!$O$15:$AA$226,MATCH($A62,Hauptabrechnung!$A$15:$A$226,0),2))</f>
        <v/>
      </c>
      <c r="E62" s="75" t="str">
        <f>IF(ISNA(INDEX(Hauptabrechnung!$O$15:$AA$226,MATCH($A62,Hauptabrechnung!$A$13:$A$226,0),3)),"",INDEX(Hauptabrechnung!$O$15:$AA$226,MATCH($A62,Hauptabrechnung!$A$15:$A$226,0),3))</f>
        <v/>
      </c>
      <c r="F62" s="75" t="str">
        <f>IF(ISNA(INDEX(Hauptabrechnung!$O$15:$AA$226,MATCH($A62,Hauptabrechnung!$A$13:$A$226,0),4)),"",INDEX(Hauptabrechnung!$O$15:$AA$226,MATCH($A62,Hauptabrechnung!$A$15:$A$226,0),4))</f>
        <v/>
      </c>
    </row>
    <row r="63" spans="1:6">
      <c r="A63" s="4">
        <v>54</v>
      </c>
      <c r="B63" s="4"/>
      <c r="C63" s="133" t="str">
        <f>IF(ISNA(INDEX(Hauptabrechnung!$O$15:$AA$226,MATCH($A63,Hauptabrechnung!$A$13:$A$226,0),1)),"",INDEX(Hauptabrechnung!$O$15:$AA$226,MATCH($A63,Hauptabrechnung!$A$15:$A$226,0),1))</f>
        <v/>
      </c>
      <c r="D63" s="404" t="str">
        <f>IF(ISNA(INDEX(Hauptabrechnung!$O$15:$AA$226,MATCH($A63,Hauptabrechnung!$A$13:$A$226,0),2)),"",INDEX(Hauptabrechnung!$O$15:$AA$226,MATCH($A63,Hauptabrechnung!$A$15:$A$226,0),2))</f>
        <v/>
      </c>
      <c r="E63" s="75" t="str">
        <f>IF(ISNA(INDEX(Hauptabrechnung!$O$15:$AA$226,MATCH($A63,Hauptabrechnung!$A$13:$A$226,0),3)),"",INDEX(Hauptabrechnung!$O$15:$AA$226,MATCH($A63,Hauptabrechnung!$A$15:$A$226,0),3))</f>
        <v/>
      </c>
      <c r="F63" s="75" t="str">
        <f>IF(ISNA(INDEX(Hauptabrechnung!$O$15:$AA$226,MATCH($A63,Hauptabrechnung!$A$13:$A$226,0),4)),"",INDEX(Hauptabrechnung!$O$15:$AA$226,MATCH($A63,Hauptabrechnung!$A$15:$A$226,0),4))</f>
        <v/>
      </c>
    </row>
    <row r="64" spans="1:6">
      <c r="A64" s="4">
        <v>55</v>
      </c>
      <c r="B64" s="4"/>
      <c r="C64" s="133" t="str">
        <f>IF(ISNA(INDEX(Hauptabrechnung!$O$15:$AA$226,MATCH($A64,Hauptabrechnung!$A$13:$A$226,0),1)),"",INDEX(Hauptabrechnung!$O$15:$AA$226,MATCH($A64,Hauptabrechnung!$A$15:$A$226,0),1))</f>
        <v/>
      </c>
      <c r="D64" s="404" t="str">
        <f>IF(ISNA(INDEX(Hauptabrechnung!$O$15:$AA$226,MATCH($A64,Hauptabrechnung!$A$13:$A$226,0),2)),"",INDEX(Hauptabrechnung!$O$15:$AA$226,MATCH($A64,Hauptabrechnung!$A$15:$A$226,0),2))</f>
        <v/>
      </c>
      <c r="E64" s="75" t="str">
        <f>IF(ISNA(INDEX(Hauptabrechnung!$O$15:$AA$226,MATCH($A64,Hauptabrechnung!$A$13:$A$226,0),3)),"",INDEX(Hauptabrechnung!$O$15:$AA$226,MATCH($A64,Hauptabrechnung!$A$15:$A$226,0),3))</f>
        <v/>
      </c>
      <c r="F64" s="75" t="str">
        <f>IF(ISNA(INDEX(Hauptabrechnung!$O$15:$AA$226,MATCH($A64,Hauptabrechnung!$A$13:$A$226,0),4)),"",INDEX(Hauptabrechnung!$O$15:$AA$226,MATCH($A64,Hauptabrechnung!$A$15:$A$226,0),4))</f>
        <v/>
      </c>
    </row>
    <row r="65" spans="1:6">
      <c r="A65" s="4">
        <v>56</v>
      </c>
      <c r="B65" s="4"/>
      <c r="C65" s="133" t="str">
        <f>IF(ISNA(INDEX(Hauptabrechnung!$O$15:$AA$226,MATCH($A65,Hauptabrechnung!$A$13:$A$226,0),1)),"",INDEX(Hauptabrechnung!$O$15:$AA$226,MATCH($A65,Hauptabrechnung!$A$15:$A$226,0),1))</f>
        <v/>
      </c>
      <c r="D65" s="404" t="str">
        <f>IF(ISNA(INDEX(Hauptabrechnung!$O$15:$AA$226,MATCH($A65,Hauptabrechnung!$A$13:$A$226,0),2)),"",INDEX(Hauptabrechnung!$O$15:$AA$226,MATCH($A65,Hauptabrechnung!$A$15:$A$226,0),2))</f>
        <v/>
      </c>
      <c r="E65" s="75" t="str">
        <f>IF(ISNA(INDEX(Hauptabrechnung!$O$15:$AA$226,MATCH($A65,Hauptabrechnung!$A$13:$A$226,0),3)),"",INDEX(Hauptabrechnung!$O$15:$AA$226,MATCH($A65,Hauptabrechnung!$A$15:$A$226,0),3))</f>
        <v/>
      </c>
      <c r="F65" s="75" t="str">
        <f>IF(ISNA(INDEX(Hauptabrechnung!$O$15:$AA$226,MATCH($A65,Hauptabrechnung!$A$13:$A$226,0),4)),"",INDEX(Hauptabrechnung!$O$15:$AA$226,MATCH($A65,Hauptabrechnung!$A$15:$A$226,0),4))</f>
        <v/>
      </c>
    </row>
    <row r="66" spans="1:6">
      <c r="A66" s="4">
        <v>57</v>
      </c>
      <c r="B66" s="4"/>
      <c r="C66" s="133" t="str">
        <f>IF(ISNA(INDEX(Hauptabrechnung!$O$15:$AA$226,MATCH($A66,Hauptabrechnung!$A$13:$A$226,0),1)),"",INDEX(Hauptabrechnung!$O$15:$AA$226,MATCH($A66,Hauptabrechnung!$A$15:$A$226,0),1))</f>
        <v/>
      </c>
      <c r="D66" s="404" t="str">
        <f>IF(ISNA(INDEX(Hauptabrechnung!$O$15:$AA$226,MATCH($A66,Hauptabrechnung!$A$13:$A$226,0),2)),"",INDEX(Hauptabrechnung!$O$15:$AA$226,MATCH($A66,Hauptabrechnung!$A$15:$A$226,0),2))</f>
        <v/>
      </c>
      <c r="E66" s="75" t="str">
        <f>IF(ISNA(INDEX(Hauptabrechnung!$O$15:$AA$226,MATCH($A66,Hauptabrechnung!$A$13:$A$226,0),3)),"",INDEX(Hauptabrechnung!$O$15:$AA$226,MATCH($A66,Hauptabrechnung!$A$15:$A$226,0),3))</f>
        <v/>
      </c>
      <c r="F66" s="75" t="str">
        <f>IF(ISNA(INDEX(Hauptabrechnung!$O$15:$AA$226,MATCH($A66,Hauptabrechnung!$A$13:$A$226,0),4)),"",INDEX(Hauptabrechnung!$O$15:$AA$226,MATCH($A66,Hauptabrechnung!$A$15:$A$226,0),4))</f>
        <v/>
      </c>
    </row>
    <row r="67" spans="1:6">
      <c r="A67" s="4">
        <v>58</v>
      </c>
      <c r="B67" s="4"/>
      <c r="C67" s="133" t="str">
        <f>IF(ISNA(INDEX(Hauptabrechnung!$O$15:$AA$226,MATCH($A67,Hauptabrechnung!$A$13:$A$226,0),1)),"",INDEX(Hauptabrechnung!$O$15:$AA$226,MATCH($A67,Hauptabrechnung!$A$15:$A$226,0),1))</f>
        <v/>
      </c>
      <c r="D67" s="404" t="str">
        <f>IF(ISNA(INDEX(Hauptabrechnung!$O$15:$AA$226,MATCH($A67,Hauptabrechnung!$A$13:$A$226,0),2)),"",INDEX(Hauptabrechnung!$O$15:$AA$226,MATCH($A67,Hauptabrechnung!$A$15:$A$226,0),2))</f>
        <v/>
      </c>
      <c r="E67" s="75" t="str">
        <f>IF(ISNA(INDEX(Hauptabrechnung!$O$15:$AA$226,MATCH($A67,Hauptabrechnung!$A$13:$A$226,0),3)),"",INDEX(Hauptabrechnung!$O$15:$AA$226,MATCH($A67,Hauptabrechnung!$A$15:$A$226,0),3))</f>
        <v/>
      </c>
      <c r="F67" s="75" t="str">
        <f>IF(ISNA(INDEX(Hauptabrechnung!$O$15:$AA$226,MATCH($A67,Hauptabrechnung!$A$13:$A$226,0),4)),"",INDEX(Hauptabrechnung!$O$15:$AA$226,MATCH($A67,Hauptabrechnung!$A$15:$A$226,0),4))</f>
        <v/>
      </c>
    </row>
    <row r="68" spans="1:6" s="1" customFormat="1">
      <c r="A68" s="4">
        <v>59</v>
      </c>
      <c r="B68" s="4"/>
      <c r="C68" s="133" t="str">
        <f>IF(ISNA(INDEX(Hauptabrechnung!$O$15:$AA$226,MATCH($A68,Hauptabrechnung!$A$13:$A$226,0),1)),"",INDEX(Hauptabrechnung!$O$15:$AA$226,MATCH($A68,Hauptabrechnung!$A$15:$A$226,0),1))</f>
        <v/>
      </c>
      <c r="D68" s="404" t="str">
        <f>IF(ISNA(INDEX(Hauptabrechnung!$O$15:$AA$226,MATCH($A68,Hauptabrechnung!$A$13:$A$226,0),2)),"",INDEX(Hauptabrechnung!$O$15:$AA$226,MATCH($A68,Hauptabrechnung!$A$15:$A$226,0),2))</f>
        <v/>
      </c>
      <c r="E68" s="75" t="str">
        <f>IF(ISNA(INDEX(Hauptabrechnung!$O$15:$AA$226,MATCH($A68,Hauptabrechnung!$A$13:$A$226,0),3)),"",INDEX(Hauptabrechnung!$O$15:$AA$226,MATCH($A68,Hauptabrechnung!$A$15:$A$226,0),3))</f>
        <v/>
      </c>
      <c r="F68" s="75" t="str">
        <f>IF(ISNA(INDEX(Hauptabrechnung!$O$15:$AA$226,MATCH($A68,Hauptabrechnung!$A$13:$A$226,0),4)),"",INDEX(Hauptabrechnung!$O$15:$AA$226,MATCH($A68,Hauptabrechnung!$A$15:$A$226,0),4))</f>
        <v/>
      </c>
    </row>
    <row r="69" spans="1:6" s="1" customFormat="1">
      <c r="A69" s="4">
        <v>60</v>
      </c>
      <c r="B69" s="4"/>
      <c r="C69" s="133" t="str">
        <f>IF(ISNA(INDEX(Hauptabrechnung!$O$15:$AA$226,MATCH($A69,Hauptabrechnung!$A$13:$A$226,0),1)),"",INDEX(Hauptabrechnung!$O$15:$AA$226,MATCH($A69,Hauptabrechnung!$A$15:$A$226,0),1))</f>
        <v/>
      </c>
      <c r="D69" s="404" t="str">
        <f>IF(ISNA(INDEX(Hauptabrechnung!$O$15:$AA$226,MATCH($A69,Hauptabrechnung!$A$13:$A$226,0),2)),"",INDEX(Hauptabrechnung!$O$15:$AA$226,MATCH($A69,Hauptabrechnung!$A$15:$A$226,0),2))</f>
        <v/>
      </c>
      <c r="E69" s="75" t="str">
        <f>IF(ISNA(INDEX(Hauptabrechnung!$O$15:$AA$226,MATCH($A69,Hauptabrechnung!$A$13:$A$226,0),3)),"",INDEX(Hauptabrechnung!$O$15:$AA$226,MATCH($A69,Hauptabrechnung!$A$15:$A$226,0),3))</f>
        <v/>
      </c>
      <c r="F69" s="75" t="str">
        <f>IF(ISNA(INDEX(Hauptabrechnung!$O$15:$AA$226,MATCH($A69,Hauptabrechnung!$A$13:$A$226,0),4)),"",INDEX(Hauptabrechnung!$O$15:$AA$226,MATCH($A69,Hauptabrechnung!$A$15:$A$226,0),4))</f>
        <v/>
      </c>
    </row>
    <row r="70" spans="1:6" s="1" customFormat="1">
      <c r="A70" s="4">
        <v>61</v>
      </c>
      <c r="B70" s="4"/>
      <c r="C70" s="133" t="str">
        <f>IF(ISNA(INDEX(Hauptabrechnung!$O$15:$AA$226,MATCH($A70,Hauptabrechnung!$A$13:$A$226,0),1)),"",INDEX(Hauptabrechnung!$O$15:$AA$226,MATCH($A70,Hauptabrechnung!$A$15:$A$226,0),1))</f>
        <v/>
      </c>
      <c r="D70" s="404" t="str">
        <f>IF(ISNA(INDEX(Hauptabrechnung!$O$15:$AA$226,MATCH($A70,Hauptabrechnung!$A$13:$A$226,0),2)),"",INDEX(Hauptabrechnung!$O$15:$AA$226,MATCH($A70,Hauptabrechnung!$A$15:$A$226,0),2))</f>
        <v/>
      </c>
      <c r="E70" s="75" t="str">
        <f>IF(ISNA(INDEX(Hauptabrechnung!$O$15:$AA$226,MATCH($A70,Hauptabrechnung!$A$13:$A$226,0),3)),"",INDEX(Hauptabrechnung!$O$15:$AA$226,MATCH($A70,Hauptabrechnung!$A$15:$A$226,0),3))</f>
        <v/>
      </c>
      <c r="F70" s="75" t="str">
        <f>IF(ISNA(INDEX(Hauptabrechnung!$O$15:$AA$226,MATCH($A70,Hauptabrechnung!$A$13:$A$226,0),4)),"",INDEX(Hauptabrechnung!$O$15:$AA$226,MATCH($A70,Hauptabrechnung!$A$15:$A$226,0),4))</f>
        <v/>
      </c>
    </row>
    <row r="71" spans="1:6" s="1" customFormat="1">
      <c r="A71" s="4">
        <v>62</v>
      </c>
      <c r="B71" s="4"/>
      <c r="C71" s="133" t="str">
        <f>IF(ISNA(INDEX(Hauptabrechnung!$O$15:$AA$226,MATCH($A71,Hauptabrechnung!$A$13:$A$226,0),1)),"",INDEX(Hauptabrechnung!$O$15:$AA$226,MATCH($A71,Hauptabrechnung!$A$15:$A$226,0),1))</f>
        <v/>
      </c>
      <c r="D71" s="404" t="str">
        <f>IF(ISNA(INDEX(Hauptabrechnung!$O$15:$AA$226,MATCH($A71,Hauptabrechnung!$A$13:$A$226,0),2)),"",INDEX(Hauptabrechnung!$O$15:$AA$226,MATCH($A71,Hauptabrechnung!$A$15:$A$226,0),2))</f>
        <v/>
      </c>
      <c r="E71" s="75" t="str">
        <f>IF(ISNA(INDEX(Hauptabrechnung!$O$15:$AA$226,MATCH($A71,Hauptabrechnung!$A$13:$A$226,0),3)),"",INDEX(Hauptabrechnung!$O$15:$AA$226,MATCH($A71,Hauptabrechnung!$A$15:$A$226,0),3))</f>
        <v/>
      </c>
      <c r="F71" s="75" t="str">
        <f>IF(ISNA(INDEX(Hauptabrechnung!$O$15:$AA$226,MATCH($A71,Hauptabrechnung!$A$13:$A$226,0),4)),"",INDEX(Hauptabrechnung!$O$15:$AA$226,MATCH($A71,Hauptabrechnung!$A$15:$A$226,0),4))</f>
        <v/>
      </c>
    </row>
    <row r="72" spans="1:6" s="1" customFormat="1">
      <c r="A72" s="4">
        <v>63</v>
      </c>
      <c r="B72" s="4"/>
      <c r="C72" s="133" t="str">
        <f>IF(ISNA(INDEX(Hauptabrechnung!$O$15:$AA$226,MATCH($A72,Hauptabrechnung!$A$13:$A$226,0),1)),"",INDEX(Hauptabrechnung!$O$15:$AA$226,MATCH($A72,Hauptabrechnung!$A$15:$A$226,0),1))</f>
        <v/>
      </c>
      <c r="D72" s="404" t="str">
        <f>IF(ISNA(INDEX(Hauptabrechnung!$O$15:$AA$226,MATCH($A72,Hauptabrechnung!$A$13:$A$226,0),2)),"",INDEX(Hauptabrechnung!$O$15:$AA$226,MATCH($A72,Hauptabrechnung!$A$15:$A$226,0),2))</f>
        <v/>
      </c>
      <c r="E72" s="75" t="str">
        <f>IF(ISNA(INDEX(Hauptabrechnung!$O$15:$AA$226,MATCH($A72,Hauptabrechnung!$A$13:$A$226,0),3)),"",INDEX(Hauptabrechnung!$O$15:$AA$226,MATCH($A72,Hauptabrechnung!$A$15:$A$226,0),3))</f>
        <v/>
      </c>
      <c r="F72" s="75" t="str">
        <f>IF(ISNA(INDEX(Hauptabrechnung!$O$15:$AA$226,MATCH($A72,Hauptabrechnung!$A$13:$A$226,0),4)),"",INDEX(Hauptabrechnung!$O$15:$AA$226,MATCH($A72,Hauptabrechnung!$A$15:$A$226,0),4))</f>
        <v/>
      </c>
    </row>
    <row r="73" spans="1:6" s="1" customFormat="1">
      <c r="A73" s="4">
        <v>64</v>
      </c>
      <c r="B73" s="4"/>
      <c r="C73" s="133" t="str">
        <f>IF(ISNA(INDEX(Hauptabrechnung!$O$15:$AA$226,MATCH($A73,Hauptabrechnung!$A$13:$A$226,0),1)),"",INDEX(Hauptabrechnung!$O$15:$AA$226,MATCH($A73,Hauptabrechnung!$A$15:$A$226,0),1))</f>
        <v/>
      </c>
      <c r="D73" s="404" t="str">
        <f>IF(ISNA(INDEX(Hauptabrechnung!$O$15:$AA$226,MATCH($A73,Hauptabrechnung!$A$13:$A$226,0),2)),"",INDEX(Hauptabrechnung!$O$15:$AA$226,MATCH($A73,Hauptabrechnung!$A$15:$A$226,0),2))</f>
        <v/>
      </c>
      <c r="E73" s="75" t="str">
        <f>IF(ISNA(INDEX(Hauptabrechnung!$O$15:$AA$226,MATCH($A73,Hauptabrechnung!$A$13:$A$226,0),3)),"",INDEX(Hauptabrechnung!$O$15:$AA$226,MATCH($A73,Hauptabrechnung!$A$15:$A$226,0),3))</f>
        <v/>
      </c>
      <c r="F73" s="75" t="str">
        <f>IF(ISNA(INDEX(Hauptabrechnung!$O$15:$AA$226,MATCH($A73,Hauptabrechnung!$A$13:$A$226,0),4)),"",INDEX(Hauptabrechnung!$O$15:$AA$226,MATCH($A73,Hauptabrechnung!$A$15:$A$226,0),4))</f>
        <v/>
      </c>
    </row>
    <row r="74" spans="1:6" s="1" customFormat="1">
      <c r="A74" s="4">
        <v>65</v>
      </c>
      <c r="B74" s="4"/>
      <c r="C74" s="133" t="str">
        <f>IF(ISNA(INDEX(Hauptabrechnung!$O$15:$AA$226,MATCH($A74,Hauptabrechnung!$A$13:$A$226,0),1)),"",INDEX(Hauptabrechnung!$O$15:$AA$226,MATCH($A74,Hauptabrechnung!$A$15:$A$226,0),1))</f>
        <v/>
      </c>
      <c r="D74" s="404" t="str">
        <f>IF(ISNA(INDEX(Hauptabrechnung!$O$15:$AA$226,MATCH($A74,Hauptabrechnung!$A$13:$A$226,0),2)),"",INDEX(Hauptabrechnung!$O$15:$AA$226,MATCH($A74,Hauptabrechnung!$A$15:$A$226,0),2))</f>
        <v/>
      </c>
      <c r="E74" s="75" t="str">
        <f>IF(ISNA(INDEX(Hauptabrechnung!$O$15:$AA$226,MATCH($A74,Hauptabrechnung!$A$13:$A$226,0),3)),"",INDEX(Hauptabrechnung!$O$15:$AA$226,MATCH($A74,Hauptabrechnung!$A$15:$A$226,0),3))</f>
        <v/>
      </c>
      <c r="F74" s="75" t="str">
        <f>IF(ISNA(INDEX(Hauptabrechnung!$O$15:$AA$226,MATCH($A74,Hauptabrechnung!$A$13:$A$226,0),4)),"",INDEX(Hauptabrechnung!$O$15:$AA$226,MATCH($A74,Hauptabrechnung!$A$15:$A$226,0),4))</f>
        <v/>
      </c>
    </row>
    <row r="75" spans="1:6" s="1" customFormat="1">
      <c r="A75" s="4">
        <v>66</v>
      </c>
      <c r="B75" s="4"/>
      <c r="C75" s="133" t="str">
        <f>IF(ISNA(INDEX(Hauptabrechnung!$O$15:$AA$226,MATCH($A75,Hauptabrechnung!$A$13:$A$226,0),1)),"",INDEX(Hauptabrechnung!$O$15:$AA$226,MATCH($A75,Hauptabrechnung!$A$15:$A$226,0),1))</f>
        <v/>
      </c>
      <c r="D75" s="404" t="str">
        <f>IF(ISNA(INDEX(Hauptabrechnung!$O$15:$AA$226,MATCH($A75,Hauptabrechnung!$A$13:$A$226,0),2)),"",INDEX(Hauptabrechnung!$O$15:$AA$226,MATCH($A75,Hauptabrechnung!$A$15:$A$226,0),2))</f>
        <v/>
      </c>
      <c r="E75" s="75" t="str">
        <f>IF(ISNA(INDEX(Hauptabrechnung!$O$15:$AA$226,MATCH($A75,Hauptabrechnung!$A$13:$A$226,0),3)),"",INDEX(Hauptabrechnung!$O$15:$AA$226,MATCH($A75,Hauptabrechnung!$A$15:$A$226,0),3))</f>
        <v/>
      </c>
      <c r="F75" s="75" t="str">
        <f>IF(ISNA(INDEX(Hauptabrechnung!$O$15:$AA$226,MATCH($A75,Hauptabrechnung!$A$13:$A$226,0),4)),"",INDEX(Hauptabrechnung!$O$15:$AA$226,MATCH($A75,Hauptabrechnung!$A$15:$A$226,0),4))</f>
        <v/>
      </c>
    </row>
    <row r="76" spans="1:6" s="1" customFormat="1">
      <c r="A76" s="4">
        <v>67</v>
      </c>
      <c r="B76" s="4"/>
      <c r="C76" s="133" t="str">
        <f>IF(ISNA(INDEX(Hauptabrechnung!$O$15:$AA$226,MATCH($A76,Hauptabrechnung!$A$13:$A$226,0),1)),"",INDEX(Hauptabrechnung!$O$15:$AA$226,MATCH($A76,Hauptabrechnung!$A$15:$A$226,0),1))</f>
        <v/>
      </c>
      <c r="D76" s="404" t="str">
        <f>IF(ISNA(INDEX(Hauptabrechnung!$O$15:$AA$226,MATCH($A76,Hauptabrechnung!$A$13:$A$226,0),2)),"",INDEX(Hauptabrechnung!$O$15:$AA$226,MATCH($A76,Hauptabrechnung!$A$15:$A$226,0),2))</f>
        <v/>
      </c>
      <c r="E76" s="75" t="str">
        <f>IF(ISNA(INDEX(Hauptabrechnung!$O$15:$AA$226,MATCH($A76,Hauptabrechnung!$A$13:$A$226,0),3)),"",INDEX(Hauptabrechnung!$O$15:$AA$226,MATCH($A76,Hauptabrechnung!$A$15:$A$226,0),3))</f>
        <v/>
      </c>
      <c r="F76" s="75" t="str">
        <f>IF(ISNA(INDEX(Hauptabrechnung!$O$15:$AA$226,MATCH($A76,Hauptabrechnung!$A$13:$A$226,0),4)),"",INDEX(Hauptabrechnung!$O$15:$AA$226,MATCH($A76,Hauptabrechnung!$A$15:$A$226,0),4))</f>
        <v/>
      </c>
    </row>
    <row r="77" spans="1:6" s="1" customFormat="1">
      <c r="A77" s="4">
        <v>68</v>
      </c>
      <c r="B77" s="4"/>
      <c r="C77" s="133" t="str">
        <f>IF(ISNA(INDEX(Hauptabrechnung!$O$15:$AA$226,MATCH($A77,Hauptabrechnung!$A$13:$A$226,0),1)),"",INDEX(Hauptabrechnung!$O$15:$AA$226,MATCH($A77,Hauptabrechnung!$A$15:$A$226,0),1))</f>
        <v/>
      </c>
      <c r="D77" s="404" t="str">
        <f>IF(ISNA(INDEX(Hauptabrechnung!$O$15:$AA$226,MATCH($A77,Hauptabrechnung!$A$13:$A$226,0),2)),"",INDEX(Hauptabrechnung!$O$15:$AA$226,MATCH($A77,Hauptabrechnung!$A$15:$A$226,0),2))</f>
        <v/>
      </c>
      <c r="E77" s="75" t="str">
        <f>IF(ISNA(INDEX(Hauptabrechnung!$O$15:$AA$226,MATCH($A77,Hauptabrechnung!$A$13:$A$226,0),3)),"",INDEX(Hauptabrechnung!$O$15:$AA$226,MATCH($A77,Hauptabrechnung!$A$15:$A$226,0),3))</f>
        <v/>
      </c>
      <c r="F77" s="75" t="str">
        <f>IF(ISNA(INDEX(Hauptabrechnung!$O$15:$AA$226,MATCH($A77,Hauptabrechnung!$A$13:$A$226,0),4)),"",INDEX(Hauptabrechnung!$O$15:$AA$226,MATCH($A77,Hauptabrechnung!$A$15:$A$226,0),4))</f>
        <v/>
      </c>
    </row>
    <row r="78" spans="1:6" s="1" customFormat="1">
      <c r="A78" s="4">
        <v>69</v>
      </c>
      <c r="B78" s="4"/>
      <c r="C78" s="133" t="str">
        <f>IF(ISNA(INDEX(Hauptabrechnung!$O$15:$AA$226,MATCH($A78,Hauptabrechnung!$A$13:$A$226,0),1)),"",INDEX(Hauptabrechnung!$O$15:$AA$226,MATCH($A78,Hauptabrechnung!$A$15:$A$226,0),1))</f>
        <v/>
      </c>
      <c r="D78" s="404" t="str">
        <f>IF(ISNA(INDEX(Hauptabrechnung!$O$15:$AA$226,MATCH($A78,Hauptabrechnung!$A$13:$A$226,0),2)),"",INDEX(Hauptabrechnung!$O$15:$AA$226,MATCH($A78,Hauptabrechnung!$A$15:$A$226,0),2))</f>
        <v/>
      </c>
      <c r="E78" s="75" t="str">
        <f>IF(ISNA(INDEX(Hauptabrechnung!$O$15:$AA$226,MATCH($A78,Hauptabrechnung!$A$13:$A$226,0),3)),"",INDEX(Hauptabrechnung!$O$15:$AA$226,MATCH($A78,Hauptabrechnung!$A$15:$A$226,0),3))</f>
        <v/>
      </c>
      <c r="F78" s="75" t="str">
        <f>IF(ISNA(INDEX(Hauptabrechnung!$O$15:$AA$226,MATCH($A78,Hauptabrechnung!$A$13:$A$226,0),4)),"",INDEX(Hauptabrechnung!$O$15:$AA$226,MATCH($A78,Hauptabrechnung!$A$15:$A$226,0),4))</f>
        <v/>
      </c>
    </row>
    <row r="79" spans="1:6" s="1" customFormat="1">
      <c r="A79" s="4">
        <v>70</v>
      </c>
      <c r="B79" s="4"/>
      <c r="C79" s="133" t="str">
        <f>IF(ISNA(INDEX(Hauptabrechnung!$O$15:$AA$226,MATCH($A79,Hauptabrechnung!$A$13:$A$226,0),1)),"",INDEX(Hauptabrechnung!$O$15:$AA$226,MATCH($A79,Hauptabrechnung!$A$15:$A$226,0),1))</f>
        <v/>
      </c>
      <c r="D79" s="404" t="str">
        <f>IF(ISNA(INDEX(Hauptabrechnung!$O$15:$AA$226,MATCH($A79,Hauptabrechnung!$A$13:$A$226,0),2)),"",INDEX(Hauptabrechnung!$O$15:$AA$226,MATCH($A79,Hauptabrechnung!$A$15:$A$226,0),2))</f>
        <v/>
      </c>
      <c r="E79" s="75" t="str">
        <f>IF(ISNA(INDEX(Hauptabrechnung!$O$15:$AA$226,MATCH($A79,Hauptabrechnung!$A$13:$A$226,0),3)),"",INDEX(Hauptabrechnung!$O$15:$AA$226,MATCH($A79,Hauptabrechnung!$A$15:$A$226,0),3))</f>
        <v/>
      </c>
      <c r="F79" s="75" t="str">
        <f>IF(ISNA(INDEX(Hauptabrechnung!$O$15:$AA$226,MATCH($A79,Hauptabrechnung!$A$13:$A$226,0),4)),"",INDEX(Hauptabrechnung!$O$15:$AA$226,MATCH($A79,Hauptabrechnung!$A$15:$A$226,0),4))</f>
        <v/>
      </c>
    </row>
    <row r="80" spans="1:6" s="1" customFormat="1">
      <c r="A80" s="4">
        <v>71</v>
      </c>
      <c r="B80" s="4"/>
      <c r="C80" s="133" t="str">
        <f>IF(ISNA(INDEX(Hauptabrechnung!$O$15:$AA$226,MATCH($A80,Hauptabrechnung!$A$13:$A$226,0),1)),"",INDEX(Hauptabrechnung!$O$15:$AA$226,MATCH($A80,Hauptabrechnung!$A$15:$A$226,0),1))</f>
        <v/>
      </c>
      <c r="D80" s="404" t="str">
        <f>IF(ISNA(INDEX(Hauptabrechnung!$O$15:$AA$226,MATCH($A80,Hauptabrechnung!$A$13:$A$226,0),2)),"",INDEX(Hauptabrechnung!$O$15:$AA$226,MATCH($A80,Hauptabrechnung!$A$15:$A$226,0),2))</f>
        <v/>
      </c>
      <c r="E80" s="75" t="str">
        <f>IF(ISNA(INDEX(Hauptabrechnung!$O$15:$AA$226,MATCH($A80,Hauptabrechnung!$A$13:$A$226,0),3)),"",INDEX(Hauptabrechnung!$O$15:$AA$226,MATCH($A80,Hauptabrechnung!$A$15:$A$226,0),3))</f>
        <v/>
      </c>
      <c r="F80" s="75" t="str">
        <f>IF(ISNA(INDEX(Hauptabrechnung!$O$15:$AA$226,MATCH($A80,Hauptabrechnung!$A$13:$A$226,0),4)),"",INDEX(Hauptabrechnung!$O$15:$AA$226,MATCH($A80,Hauptabrechnung!$A$15:$A$226,0),4))</f>
        <v/>
      </c>
    </row>
    <row r="81" spans="1:8" s="1" customFormat="1">
      <c r="A81" s="4">
        <v>72</v>
      </c>
      <c r="B81" s="4"/>
      <c r="C81" s="133" t="str">
        <f>IF(ISNA(INDEX(Hauptabrechnung!$O$15:$AA$226,MATCH($A81,Hauptabrechnung!$A$13:$A$226,0),1)),"",INDEX(Hauptabrechnung!$O$15:$AA$226,MATCH($A81,Hauptabrechnung!$A$15:$A$226,0),1))</f>
        <v/>
      </c>
      <c r="D81" s="404" t="str">
        <f>IF(ISNA(INDEX(Hauptabrechnung!$O$15:$AA$226,MATCH($A81,Hauptabrechnung!$A$13:$A$226,0),2)),"",INDEX(Hauptabrechnung!$O$15:$AA$226,MATCH($A81,Hauptabrechnung!$A$15:$A$226,0),2))</f>
        <v/>
      </c>
      <c r="E81" s="75" t="str">
        <f>IF(ISNA(INDEX(Hauptabrechnung!$O$15:$AA$226,MATCH($A81,Hauptabrechnung!$A$13:$A$226,0),3)),"",INDEX(Hauptabrechnung!$O$15:$AA$226,MATCH($A81,Hauptabrechnung!$A$15:$A$226,0),3))</f>
        <v/>
      </c>
      <c r="F81" s="75" t="str">
        <f>IF(ISNA(INDEX(Hauptabrechnung!$O$15:$AA$226,MATCH($A81,Hauptabrechnung!$A$13:$A$226,0),4)),"",INDEX(Hauptabrechnung!$O$15:$AA$226,MATCH($A81,Hauptabrechnung!$A$15:$A$226,0),4))</f>
        <v/>
      </c>
    </row>
    <row r="82" spans="1:8" s="1" customFormat="1">
      <c r="A82" s="4">
        <v>73</v>
      </c>
      <c r="B82" s="4"/>
      <c r="C82" s="133" t="str">
        <f>IF(ISNA(INDEX(Hauptabrechnung!$O$15:$AA$226,MATCH($A82,Hauptabrechnung!$A$13:$A$226,0),1)),"",INDEX(Hauptabrechnung!$O$15:$AA$226,MATCH($A82,Hauptabrechnung!$A$15:$A$226,0),1))</f>
        <v/>
      </c>
      <c r="D82" s="404" t="str">
        <f>IF(ISNA(INDEX(Hauptabrechnung!$O$15:$AA$226,MATCH($A82,Hauptabrechnung!$A$13:$A$226,0),2)),"",INDEX(Hauptabrechnung!$O$15:$AA$226,MATCH($A82,Hauptabrechnung!$A$15:$A$226,0),2))</f>
        <v/>
      </c>
      <c r="E82" s="75" t="str">
        <f>IF(ISNA(INDEX(Hauptabrechnung!$O$15:$AA$226,MATCH($A82,Hauptabrechnung!$A$13:$A$226,0),3)),"",INDEX(Hauptabrechnung!$O$15:$AA$226,MATCH($A82,Hauptabrechnung!$A$15:$A$226,0),3))</f>
        <v/>
      </c>
      <c r="F82" s="75" t="str">
        <f>IF(ISNA(INDEX(Hauptabrechnung!$O$15:$AA$226,MATCH($A82,Hauptabrechnung!$A$13:$A$226,0),4)),"",INDEX(Hauptabrechnung!$O$15:$AA$226,MATCH($A82,Hauptabrechnung!$A$15:$A$226,0),4))</f>
        <v/>
      </c>
    </row>
    <row r="83" spans="1:8" s="1" customFormat="1">
      <c r="A83" s="4">
        <v>74</v>
      </c>
      <c r="B83" s="4"/>
      <c r="C83" s="133" t="str">
        <f>IF(ISNA(INDEX(Hauptabrechnung!$O$15:$AA$226,MATCH($A83,Hauptabrechnung!$A$13:$A$226,0),1)),"",INDEX(Hauptabrechnung!$O$15:$AA$226,MATCH($A83,Hauptabrechnung!$A$15:$A$226,0),1))</f>
        <v/>
      </c>
      <c r="D83" s="404" t="str">
        <f>IF(ISNA(INDEX(Hauptabrechnung!$O$15:$AA$226,MATCH($A83,Hauptabrechnung!$A$13:$A$226,0),2)),"",INDEX(Hauptabrechnung!$O$15:$AA$226,MATCH($A83,Hauptabrechnung!$A$15:$A$226,0),2))</f>
        <v/>
      </c>
      <c r="E83" s="75" t="str">
        <f>IF(ISNA(INDEX(Hauptabrechnung!$O$15:$AA$226,MATCH($A83,Hauptabrechnung!$A$13:$A$226,0),3)),"",INDEX(Hauptabrechnung!$O$15:$AA$226,MATCH($A83,Hauptabrechnung!$A$15:$A$226,0),3))</f>
        <v/>
      </c>
      <c r="F83" s="75" t="str">
        <f>IF(ISNA(INDEX(Hauptabrechnung!$O$15:$AA$226,MATCH($A83,Hauptabrechnung!$A$13:$A$226,0),4)),"",INDEX(Hauptabrechnung!$O$15:$AA$226,MATCH($A83,Hauptabrechnung!$A$15:$A$226,0),4))</f>
        <v/>
      </c>
    </row>
    <row r="84" spans="1:8">
      <c r="A84" s="4">
        <v>75</v>
      </c>
      <c r="B84" s="4"/>
      <c r="C84" s="133" t="str">
        <f>IF(ISNA(INDEX(Hauptabrechnung!$O$15:$AA$226,MATCH($A84,Hauptabrechnung!$A$13:$A$226,0),1)),"",INDEX(Hauptabrechnung!$O$15:$AA$226,MATCH($A84,Hauptabrechnung!$A$15:$A$226,0),1))</f>
        <v/>
      </c>
      <c r="D84" s="404" t="str">
        <f>IF(ISNA(INDEX(Hauptabrechnung!$O$15:$AA$226,MATCH($A84,Hauptabrechnung!$A$13:$A$226,0),2)),"",INDEX(Hauptabrechnung!$O$15:$AA$226,MATCH($A84,Hauptabrechnung!$A$15:$A$226,0),2))</f>
        <v/>
      </c>
      <c r="E84" s="75" t="str">
        <f>IF(ISNA(INDEX(Hauptabrechnung!$O$15:$AA$226,MATCH($A84,Hauptabrechnung!$A$13:$A$226,0),3)),"",INDEX(Hauptabrechnung!$O$15:$AA$226,MATCH($A84,Hauptabrechnung!$A$15:$A$226,0),3))</f>
        <v/>
      </c>
      <c r="F84" s="75" t="str">
        <f>IF(ISNA(INDEX(Hauptabrechnung!$O$15:$AA$226,MATCH($A84,Hauptabrechnung!$A$13:$A$226,0),4)),"",INDEX(Hauptabrechnung!$O$15:$AA$226,MATCH($A84,Hauptabrechnung!$A$15:$A$226,0),4))</f>
        <v/>
      </c>
    </row>
    <row r="85" spans="1:8">
      <c r="A85" s="4">
        <v>76</v>
      </c>
      <c r="B85" s="4"/>
      <c r="C85" s="133" t="str">
        <f>IF(ISNA(INDEX(Hauptabrechnung!$O$15:$AA$226,MATCH($A85,Hauptabrechnung!$A$13:$A$226,0),1)),"",INDEX(Hauptabrechnung!$O$15:$AA$226,MATCH($A85,Hauptabrechnung!$A$15:$A$226,0),1))</f>
        <v/>
      </c>
      <c r="D85" s="404" t="str">
        <f>IF(ISNA(INDEX(Hauptabrechnung!$O$15:$AA$226,MATCH($A85,Hauptabrechnung!$A$13:$A$226,0),2)),"",INDEX(Hauptabrechnung!$O$15:$AA$226,MATCH($A85,Hauptabrechnung!$A$15:$A$226,0),2))</f>
        <v/>
      </c>
      <c r="E85" s="75" t="str">
        <f>IF(ISNA(INDEX(Hauptabrechnung!$O$15:$AA$226,MATCH($A85,Hauptabrechnung!$A$13:$A$226,0),3)),"",INDEX(Hauptabrechnung!$O$15:$AA$226,MATCH($A85,Hauptabrechnung!$A$15:$A$226,0),3))</f>
        <v/>
      </c>
      <c r="F85" s="75" t="str">
        <f>IF(ISNA(INDEX(Hauptabrechnung!$O$15:$AA$226,MATCH($A85,Hauptabrechnung!$A$13:$A$226,0),4)),"",INDEX(Hauptabrechnung!$O$15:$AA$226,MATCH($A85,Hauptabrechnung!$A$15:$A$226,0),4))</f>
        <v/>
      </c>
    </row>
    <row r="86" spans="1:8">
      <c r="A86" s="4">
        <v>77</v>
      </c>
      <c r="B86" s="4"/>
      <c r="C86" s="133" t="str">
        <f>IF(ISNA(INDEX(Hauptabrechnung!$O$15:$AA$226,MATCH($A86,Hauptabrechnung!$A$13:$A$226,0),1)),"",INDEX(Hauptabrechnung!$O$15:$AA$226,MATCH($A86,Hauptabrechnung!$A$15:$A$226,0),1))</f>
        <v/>
      </c>
      <c r="D86" s="404" t="str">
        <f>IF(ISNA(INDEX(Hauptabrechnung!$O$15:$AA$226,MATCH($A86,Hauptabrechnung!$A$13:$A$226,0),2)),"",INDEX(Hauptabrechnung!$O$15:$AA$226,MATCH($A86,Hauptabrechnung!$A$15:$A$226,0),2))</f>
        <v/>
      </c>
      <c r="E86" s="75" t="str">
        <f>IF(ISNA(INDEX(Hauptabrechnung!$O$15:$AA$226,MATCH($A86,Hauptabrechnung!$A$13:$A$226,0),3)),"",INDEX(Hauptabrechnung!$O$15:$AA$226,MATCH($A86,Hauptabrechnung!$A$15:$A$226,0),3))</f>
        <v/>
      </c>
      <c r="F86" s="75" t="str">
        <f>IF(ISNA(INDEX(Hauptabrechnung!$O$15:$AA$226,MATCH($A86,Hauptabrechnung!$A$13:$A$226,0),4)),"",INDEX(Hauptabrechnung!$O$15:$AA$226,MATCH($A86,Hauptabrechnung!$A$15:$A$226,0),4))</f>
        <v/>
      </c>
    </row>
    <row r="87" spans="1:8">
      <c r="A87" s="4">
        <v>78</v>
      </c>
      <c r="B87" s="4"/>
      <c r="C87" s="133" t="str">
        <f>IF(ISNA(INDEX(Hauptabrechnung!$O$15:$AA$226,MATCH($A87,Hauptabrechnung!$A$13:$A$226,0),1)),"",INDEX(Hauptabrechnung!$O$15:$AA$226,MATCH($A87,Hauptabrechnung!$A$15:$A$226,0),1))</f>
        <v/>
      </c>
      <c r="D87" s="404" t="str">
        <f>IF(ISNA(INDEX(Hauptabrechnung!$O$15:$AA$226,MATCH($A87,Hauptabrechnung!$A$13:$A$226,0),2)),"",INDEX(Hauptabrechnung!$O$15:$AA$226,MATCH($A87,Hauptabrechnung!$A$15:$A$226,0),2))</f>
        <v/>
      </c>
      <c r="E87" s="75" t="str">
        <f>IF(ISNA(INDEX(Hauptabrechnung!$O$15:$AA$226,MATCH($A87,Hauptabrechnung!$A$13:$A$226,0),3)),"",INDEX(Hauptabrechnung!$O$15:$AA$226,MATCH($A87,Hauptabrechnung!$A$15:$A$226,0),3))</f>
        <v/>
      </c>
      <c r="F87" s="75" t="str">
        <f>IF(ISNA(INDEX(Hauptabrechnung!$O$15:$AA$226,MATCH($A87,Hauptabrechnung!$A$13:$A$226,0),4)),"",INDEX(Hauptabrechnung!$O$15:$AA$226,MATCH($A87,Hauptabrechnung!$A$15:$A$226,0),4))</f>
        <v/>
      </c>
    </row>
    <row r="88" spans="1:8">
      <c r="A88" s="4">
        <v>79</v>
      </c>
      <c r="B88" s="4"/>
      <c r="C88" s="133" t="str">
        <f>IF(ISNA(INDEX(Hauptabrechnung!$O$15:$AA$226,MATCH($A88,Hauptabrechnung!$A$13:$A$226,0),1)),"",INDEX(Hauptabrechnung!$O$15:$AA$226,MATCH($A88,Hauptabrechnung!$A$15:$A$226,0),1))</f>
        <v/>
      </c>
      <c r="D88" s="404" t="str">
        <f>IF(ISNA(INDEX(Hauptabrechnung!$O$15:$AA$226,MATCH($A88,Hauptabrechnung!$A$13:$A$226,0),2)),"",INDEX(Hauptabrechnung!$O$15:$AA$226,MATCH($A88,Hauptabrechnung!$A$15:$A$226,0),2))</f>
        <v/>
      </c>
      <c r="E88" s="75" t="str">
        <f>IF(ISNA(INDEX(Hauptabrechnung!$O$15:$AA$226,MATCH($A88,Hauptabrechnung!$A$13:$A$226,0),3)),"",INDEX(Hauptabrechnung!$O$15:$AA$226,MATCH($A88,Hauptabrechnung!$A$15:$A$226,0),3))</f>
        <v/>
      </c>
      <c r="F88" s="75" t="str">
        <f>IF(ISNA(INDEX(Hauptabrechnung!$O$15:$AA$226,MATCH($A88,Hauptabrechnung!$A$13:$A$226,0),4)),"",INDEX(Hauptabrechnung!$O$15:$AA$226,MATCH($A88,Hauptabrechnung!$A$15:$A$226,0),4))</f>
        <v/>
      </c>
    </row>
    <row r="89" spans="1:8">
      <c r="A89" s="4">
        <v>80</v>
      </c>
      <c r="B89" s="4"/>
      <c r="C89" s="133" t="str">
        <f>IF(ISNA(INDEX(Hauptabrechnung!$O$15:$AA$226,MATCH($A89,Hauptabrechnung!$A$13:$A$226,0),1)),"",INDEX(Hauptabrechnung!$O$15:$AA$226,MATCH($A89,Hauptabrechnung!$A$15:$A$226,0),1))</f>
        <v/>
      </c>
      <c r="D89" s="404" t="str">
        <f>IF(ISNA(INDEX(Hauptabrechnung!$O$15:$AA$226,MATCH($A89,Hauptabrechnung!$A$13:$A$226,0),2)),"",INDEX(Hauptabrechnung!$O$15:$AA$226,MATCH($A89,Hauptabrechnung!$A$15:$A$226,0),2))</f>
        <v/>
      </c>
      <c r="E89" s="75" t="str">
        <f>IF(ISNA(INDEX(Hauptabrechnung!$O$15:$AA$226,MATCH($A89,Hauptabrechnung!$A$13:$A$226,0),3)),"",INDEX(Hauptabrechnung!$O$15:$AA$226,MATCH($A89,Hauptabrechnung!$A$15:$A$226,0),3))</f>
        <v/>
      </c>
      <c r="F89" s="75" t="str">
        <f>IF(ISNA(INDEX(Hauptabrechnung!$O$15:$AA$226,MATCH($A89,Hauptabrechnung!$A$13:$A$226,0),4)),"",INDEX(Hauptabrechnung!$O$15:$AA$226,MATCH($A89,Hauptabrechnung!$A$15:$A$226,0),4))</f>
        <v/>
      </c>
    </row>
    <row r="90" spans="1:8">
      <c r="A90" s="4">
        <v>81</v>
      </c>
      <c r="B90" s="4"/>
      <c r="C90" s="133" t="str">
        <f>IF(ISNA(INDEX(Hauptabrechnung!$O$15:$AA$226,MATCH($A90,Hauptabrechnung!$A$13:$A$226,0),1)),"",INDEX(Hauptabrechnung!$O$15:$AA$226,MATCH($A90,Hauptabrechnung!$A$15:$A$226,0),1))</f>
        <v/>
      </c>
      <c r="D90" s="404" t="str">
        <f>IF(ISNA(INDEX(Hauptabrechnung!$O$15:$AA$226,MATCH($A90,Hauptabrechnung!$A$13:$A$226,0),2)),"",INDEX(Hauptabrechnung!$O$15:$AA$226,MATCH($A90,Hauptabrechnung!$A$15:$A$226,0),2))</f>
        <v/>
      </c>
      <c r="E90" s="75" t="str">
        <f>IF(ISNA(INDEX(Hauptabrechnung!$O$15:$AA$226,MATCH($A90,Hauptabrechnung!$A$13:$A$226,0),3)),"",INDEX(Hauptabrechnung!$O$15:$AA$226,MATCH($A90,Hauptabrechnung!$A$15:$A$226,0),3))</f>
        <v/>
      </c>
      <c r="F90" s="75" t="str">
        <f>IF(ISNA(INDEX(Hauptabrechnung!$O$15:$AA$226,MATCH($A90,Hauptabrechnung!$A$13:$A$226,0),4)),"",INDEX(Hauptabrechnung!$O$15:$AA$226,MATCH($A90,Hauptabrechnung!$A$15:$A$226,0),4))</f>
        <v/>
      </c>
    </row>
    <row r="91" spans="1:8">
      <c r="A91" s="4">
        <v>82</v>
      </c>
      <c r="B91" s="4"/>
      <c r="C91" s="133" t="str">
        <f>IF(ISNA(INDEX(Hauptabrechnung!$O$15:$AA$226,MATCH($A91,Hauptabrechnung!$A$13:$A$226,0),1)),"",INDEX(Hauptabrechnung!$O$15:$AA$226,MATCH($A91,Hauptabrechnung!$A$15:$A$226,0),1))</f>
        <v/>
      </c>
      <c r="D91" s="404" t="str">
        <f>IF(ISNA(INDEX(Hauptabrechnung!$O$15:$AA$226,MATCH($A91,Hauptabrechnung!$A$13:$A$226,0),2)),"",INDEX(Hauptabrechnung!$O$15:$AA$226,MATCH($A91,Hauptabrechnung!$A$15:$A$226,0),2))</f>
        <v/>
      </c>
      <c r="E91" s="75" t="str">
        <f>IF(ISNA(INDEX(Hauptabrechnung!$O$15:$AA$226,MATCH($A91,Hauptabrechnung!$A$13:$A$226,0),3)),"",INDEX(Hauptabrechnung!$O$15:$AA$226,MATCH($A91,Hauptabrechnung!$A$15:$A$226,0),3))</f>
        <v/>
      </c>
      <c r="F91" s="75" t="str">
        <f>IF(ISNA(INDEX(Hauptabrechnung!$O$15:$AA$226,MATCH($A91,Hauptabrechnung!$A$13:$A$226,0),4)),"",INDEX(Hauptabrechnung!$O$15:$AA$226,MATCH($A91,Hauptabrechnung!$A$15:$A$226,0),4))</f>
        <v/>
      </c>
    </row>
    <row r="92" spans="1:8" s="1" customFormat="1" ht="15.75" thickBot="1">
      <c r="A92" s="4">
        <v>83</v>
      </c>
      <c r="B92" s="4"/>
      <c r="C92" s="406" t="str">
        <f>IF(ISNA(INDEX(Hauptabrechnung!$O$15:$AA$226,MATCH($A92,Hauptabrechnung!$A$13:$A$226,0),1)),"",INDEX(Hauptabrechnung!$O$15:$AA$226,MATCH($A92,Hauptabrechnung!$A$15:$A$226,0),1))</f>
        <v/>
      </c>
      <c r="D92" s="404" t="str">
        <f>IF(ISNA(INDEX(Hauptabrechnung!$O$15:$AA$226,MATCH($A92,Hauptabrechnung!$A$13:$A$226,0),2)),"",INDEX(Hauptabrechnung!$O$15:$AA$226,MATCH($A92,Hauptabrechnung!$A$15:$A$226,0),2))</f>
        <v/>
      </c>
      <c r="E92" s="75" t="str">
        <f>IF(ISNA(INDEX(Hauptabrechnung!$O$15:$AA$226,MATCH($A92,Hauptabrechnung!$A$13:$A$226,0),3)),"",INDEX(Hauptabrechnung!$O$15:$AA$226,MATCH($A92,Hauptabrechnung!$A$15:$A$226,0),3))</f>
        <v/>
      </c>
      <c r="F92" s="75" t="str">
        <f>IF(ISNA(INDEX(Hauptabrechnung!$O$15:$AA$226,MATCH($A92,Hauptabrechnung!$A$13:$A$226,0),4)),"",INDEX(Hauptabrechnung!$O$15:$AA$226,MATCH($A92,Hauptabrechnung!$A$15:$A$226,0),4))</f>
        <v/>
      </c>
    </row>
    <row r="93" spans="1:8" ht="15.75" thickBot="1">
      <c r="A93" s="4"/>
      <c r="B93" s="4"/>
      <c r="C93" s="135"/>
      <c r="D93" s="402" t="s">
        <v>10</v>
      </c>
      <c r="E93" s="76">
        <f>SUM(E49:E92)</f>
        <v>0</v>
      </c>
      <c r="F93" s="76">
        <f>SUM(F49:F92)</f>
        <v>0</v>
      </c>
    </row>
    <row r="94" spans="1:8" s="1" customFormat="1" ht="15.75" thickBot="1">
      <c r="A94" s="4"/>
      <c r="B94" s="4"/>
      <c r="C94" s="135"/>
      <c r="D94" s="402" t="s">
        <v>161</v>
      </c>
      <c r="E94" s="435">
        <f>F93-E93</f>
        <v>0</v>
      </c>
      <c r="F94" s="436"/>
      <c r="H94" s="408"/>
    </row>
    <row r="95" spans="1:8" ht="15.75" thickBot="1">
      <c r="A95" s="4"/>
      <c r="B95" s="4"/>
      <c r="C95" s="4"/>
      <c r="D95" s="407" t="s">
        <v>174</v>
      </c>
      <c r="E95" s="437" t="e">
        <f>IF(Hauptabrechnung!$Q$11=0,-1*Hauptabrechnung!$Q$6,(Hauptabrechnung!$Q$9*Übersicht!$G$39+Hauptabrechnung!$Q$10*Produkte!$C$42))</f>
        <v>#DIV/0!</v>
      </c>
      <c r="F95" s="438"/>
    </row>
    <row r="96" spans="1:8" ht="15.75" thickBot="1">
      <c r="A96" s="4"/>
      <c r="B96" s="4"/>
      <c r="C96" s="4"/>
      <c r="D96" s="38" t="s">
        <v>30</v>
      </c>
      <c r="E96" s="439" t="e">
        <f>$E$3+$E$94+$E$95</f>
        <v>#DIV/0!</v>
      </c>
      <c r="F96" s="440"/>
      <c r="H96" s="408"/>
    </row>
  </sheetData>
  <sheetProtection password="8F79" sheet="1" objects="1" scenarios="1"/>
  <mergeCells count="3">
    <mergeCell ref="E94:F94"/>
    <mergeCell ref="E95:F95"/>
    <mergeCell ref="E96:F9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97"/>
  <sheetViews>
    <sheetView topLeftCell="B1" zoomScaleNormal="100" workbookViewId="0">
      <selection activeCell="I44" sqref="I44"/>
    </sheetView>
  </sheetViews>
  <sheetFormatPr baseColWidth="10" defaultRowHeight="15"/>
  <cols>
    <col min="1" max="1" width="4.5703125" style="1" hidden="1" customWidth="1"/>
    <col min="2" max="2" width="1.42578125" style="1" customWidth="1"/>
    <col min="3" max="3" width="8" style="1" customWidth="1"/>
    <col min="4" max="4" width="47.42578125" style="1" customWidth="1"/>
    <col min="5" max="6" width="14.7109375" style="1" customWidth="1"/>
  </cols>
  <sheetData>
    <row r="1" spans="1:6" ht="15.75">
      <c r="A1" s="4"/>
      <c r="B1" s="4"/>
      <c r="C1" s="4"/>
      <c r="D1" s="17" t="str">
        <f>CONCATENATE("Abrechnung"," ",Übersicht!$C$43," ",Übersicht!$C$3)</f>
        <v xml:space="preserve">Abrechnung  </v>
      </c>
      <c r="E1" s="4"/>
    </row>
    <row r="2" spans="1:6" ht="16.5" thickBot="1">
      <c r="A2" s="4"/>
      <c r="B2" s="4"/>
      <c r="C2" s="4"/>
      <c r="D2" s="17"/>
      <c r="E2" s="4"/>
    </row>
    <row r="3" spans="1:6" ht="15.75" thickBot="1">
      <c r="A3" s="4"/>
      <c r="B3" s="4"/>
      <c r="C3" s="4"/>
      <c r="D3" s="20" t="s">
        <v>29</v>
      </c>
      <c r="E3" s="343"/>
    </row>
    <row r="4" spans="1:6" ht="15.75" thickBot="1">
      <c r="A4" s="4"/>
      <c r="B4" s="4"/>
      <c r="C4" s="4"/>
      <c r="D4" s="4"/>
      <c r="E4" s="4"/>
    </row>
    <row r="5" spans="1:6">
      <c r="A5" s="4"/>
      <c r="B5" s="4"/>
      <c r="C5" s="7" t="s">
        <v>0</v>
      </c>
      <c r="D5" s="3" t="s">
        <v>1</v>
      </c>
      <c r="E5" s="66" t="s">
        <v>12</v>
      </c>
      <c r="F5" s="68" t="s">
        <v>13</v>
      </c>
    </row>
    <row r="6" spans="1:6" ht="15.75" thickBot="1">
      <c r="A6" s="4"/>
      <c r="B6" s="4"/>
      <c r="C6" s="10" t="s">
        <v>14</v>
      </c>
      <c r="D6" s="11" t="s">
        <v>2</v>
      </c>
      <c r="E6" s="13"/>
      <c r="F6" s="67"/>
    </row>
    <row r="7" spans="1:6">
      <c r="A7" s="4">
        <v>1</v>
      </c>
      <c r="B7" s="4"/>
      <c r="C7" s="133" t="str">
        <f>IF(ISNA(INDEX(Hauptabrechnung!$O$15:$AA$226,MATCH($A7,Hauptabrechnung!$C$13:$C$226,0),1)),"",INDEX(Hauptabrechnung!$O$15:$AA$226,MATCH($A7,Hauptabrechnung!$C$15:$C$226,0),1))</f>
        <v/>
      </c>
      <c r="D7" s="36" t="str">
        <f>IF(ISNA(INDEX(Hauptabrechnung!$O$15:$AA$226,MATCH($A7,Hauptabrechnung!$C$13:$C$226,0),2)),"",INDEX(Hauptabrechnung!$O$15:$AA$226,MATCH($A7,Hauptabrechnung!$C$15:$C$226,0),2))</f>
        <v/>
      </c>
      <c r="E7" s="75" t="str">
        <f>IF(ISNA(INDEX(Hauptabrechnung!$O$15:$AA$226,MATCH($A7,Hauptabrechnung!$C$13:$C$226,0),5)),"",INDEX(Hauptabrechnung!$O$15:$AA$226,MATCH($A7,Hauptabrechnung!$C$15:$C$226,0),5))</f>
        <v/>
      </c>
      <c r="F7" s="75" t="str">
        <f>IF(ISNA(INDEX(Hauptabrechnung!$O$15:$AA$226,MATCH($A7,Hauptabrechnung!$C$13:$C$226,0),6)),"",INDEX(Hauptabrechnung!$O$15:$AA$226,MATCH($A7,Hauptabrechnung!$C$15:$C$226,0),6))</f>
        <v/>
      </c>
    </row>
    <row r="8" spans="1:6">
      <c r="A8" s="4">
        <v>2</v>
      </c>
      <c r="B8" s="4"/>
      <c r="C8" s="133" t="str">
        <f>IF(ISNA(INDEX(Hauptabrechnung!$O$15:$AA$226,MATCH($A8,Hauptabrechnung!$C$13:$C$226,0),1)),"",INDEX(Hauptabrechnung!$O$15:$AA$226,MATCH($A8,Hauptabrechnung!$C$15:$C$226,0),1))</f>
        <v/>
      </c>
      <c r="D8" s="36" t="str">
        <f>IF(ISNA(INDEX(Hauptabrechnung!$O$15:$AA$226,MATCH($A8,Hauptabrechnung!$C$13:$C$226,0),2)),"",INDEX(Hauptabrechnung!$O$15:$AA$226,MATCH($A8,Hauptabrechnung!$C$15:$C$226,0),2))</f>
        <v/>
      </c>
      <c r="E8" s="75" t="str">
        <f>IF(ISNA(INDEX(Hauptabrechnung!$O$15:$AA$226,MATCH($A8,Hauptabrechnung!$C$13:$C$226,0),5)),"",INDEX(Hauptabrechnung!$O$15:$AA$226,MATCH($A8,Hauptabrechnung!$C$15:$C$226,0),5))</f>
        <v/>
      </c>
      <c r="F8" s="75" t="str">
        <f>IF(ISNA(INDEX(Hauptabrechnung!$O$15:$AA$226,MATCH($A8,Hauptabrechnung!$C$13:$C$226,0),6)),"",INDEX(Hauptabrechnung!$O$15:$AA$226,MATCH($A8,Hauptabrechnung!$C$15:$C$226,0),6))</f>
        <v/>
      </c>
    </row>
    <row r="9" spans="1:6">
      <c r="A9" s="4">
        <v>3</v>
      </c>
      <c r="B9" s="4"/>
      <c r="C9" s="133" t="str">
        <f>IF(ISNA(INDEX(Hauptabrechnung!$O$15:$AA$226,MATCH($A9,Hauptabrechnung!$C$13:$C$226,0),1)),"",INDEX(Hauptabrechnung!$O$15:$AA$226,MATCH($A9,Hauptabrechnung!$C$15:$C$226,0),1))</f>
        <v/>
      </c>
      <c r="D9" s="36" t="str">
        <f>IF(ISNA(INDEX(Hauptabrechnung!$O$15:$AA$226,MATCH($A9,Hauptabrechnung!$C$13:$C$226,0),2)),"",INDEX(Hauptabrechnung!$O$15:$AA$226,MATCH($A9,Hauptabrechnung!$C$15:$C$226,0),2))</f>
        <v/>
      </c>
      <c r="E9" s="75" t="str">
        <f>IF(ISNA(INDEX(Hauptabrechnung!$O$15:$AA$226,MATCH($A9,Hauptabrechnung!$C$13:$C$226,0),5)),"",INDEX(Hauptabrechnung!$O$15:$AA$226,MATCH($A9,Hauptabrechnung!$C$15:$C$226,0),5))</f>
        <v/>
      </c>
      <c r="F9" s="75" t="str">
        <f>IF(ISNA(INDEX(Hauptabrechnung!$O$15:$AA$226,MATCH($A9,Hauptabrechnung!$C$13:$C$226,0),6)),"",INDEX(Hauptabrechnung!$O$15:$AA$226,MATCH($A9,Hauptabrechnung!$C$15:$C$226,0),6))</f>
        <v/>
      </c>
    </row>
    <row r="10" spans="1:6">
      <c r="A10" s="4">
        <v>4</v>
      </c>
      <c r="B10" s="4"/>
      <c r="C10" s="133" t="str">
        <f>IF(ISNA(INDEX(Hauptabrechnung!$O$15:$AA$226,MATCH($A10,Hauptabrechnung!$C$13:$C$226,0),1)),"",INDEX(Hauptabrechnung!$O$15:$AA$226,MATCH($A10,Hauptabrechnung!$C$15:$C$226,0),1))</f>
        <v/>
      </c>
      <c r="D10" s="36" t="str">
        <f>IF(ISNA(INDEX(Hauptabrechnung!$O$15:$AA$226,MATCH($A10,Hauptabrechnung!$C$13:$C$226,0),2)),"",INDEX(Hauptabrechnung!$O$15:$AA$226,MATCH($A10,Hauptabrechnung!$C$15:$C$226,0),2))</f>
        <v/>
      </c>
      <c r="E10" s="75" t="str">
        <f>IF(ISNA(INDEX(Hauptabrechnung!$O$15:$AA$226,MATCH($A10,Hauptabrechnung!$C$13:$C$226,0),5)),"",INDEX(Hauptabrechnung!$O$15:$AA$226,MATCH($A10,Hauptabrechnung!$C$15:$C$226,0),5))</f>
        <v/>
      </c>
      <c r="F10" s="75" t="str">
        <f>IF(ISNA(INDEX(Hauptabrechnung!$O$15:$AA$226,MATCH($A10,Hauptabrechnung!$C$13:$C$226,0),6)),"",INDEX(Hauptabrechnung!$O$15:$AA$226,MATCH($A10,Hauptabrechnung!$C$15:$C$226,0),6))</f>
        <v/>
      </c>
    </row>
    <row r="11" spans="1:6">
      <c r="A11" s="4">
        <v>5</v>
      </c>
      <c r="B11" s="4"/>
      <c r="C11" s="133" t="str">
        <f>IF(ISNA(INDEX(Hauptabrechnung!$O$15:$AA$226,MATCH($A11,Hauptabrechnung!$C$13:$C$226,0),1)),"",INDEX(Hauptabrechnung!$O$15:$AA$226,MATCH($A11,Hauptabrechnung!$C$15:$C$226,0),1))</f>
        <v/>
      </c>
      <c r="D11" s="36" t="str">
        <f>IF(ISNA(INDEX(Hauptabrechnung!$O$15:$AA$226,MATCH($A11,Hauptabrechnung!$C$13:$C$226,0),2)),"",INDEX(Hauptabrechnung!$O$15:$AA$226,MATCH($A11,Hauptabrechnung!$C$15:$C$226,0),2))</f>
        <v/>
      </c>
      <c r="E11" s="75" t="str">
        <f>IF(ISNA(INDEX(Hauptabrechnung!$O$15:$AA$226,MATCH($A11,Hauptabrechnung!$C$13:$C$226,0),5)),"",INDEX(Hauptabrechnung!$O$15:$AA$226,MATCH($A11,Hauptabrechnung!$C$15:$C$226,0),5))</f>
        <v/>
      </c>
      <c r="F11" s="75" t="str">
        <f>IF(ISNA(INDEX(Hauptabrechnung!$O$15:$AA$226,MATCH($A11,Hauptabrechnung!$C$13:$C$226,0),6)),"",INDEX(Hauptabrechnung!$O$15:$AA$226,MATCH($A11,Hauptabrechnung!$C$15:$C$226,0),6))</f>
        <v/>
      </c>
    </row>
    <row r="12" spans="1:6">
      <c r="A12" s="4">
        <v>6</v>
      </c>
      <c r="B12" s="4"/>
      <c r="C12" s="133" t="str">
        <f>IF(ISNA(INDEX(Hauptabrechnung!$O$15:$AA$226,MATCH($A12,Hauptabrechnung!$C$13:$C$226,0),1)),"",INDEX(Hauptabrechnung!$O$15:$AA$226,MATCH($A12,Hauptabrechnung!$C$15:$C$226,0),1))</f>
        <v/>
      </c>
      <c r="D12" s="36" t="str">
        <f>IF(ISNA(INDEX(Hauptabrechnung!$O$15:$AA$226,MATCH($A12,Hauptabrechnung!$C$13:$C$226,0),2)),"",INDEX(Hauptabrechnung!$O$15:$AA$226,MATCH($A12,Hauptabrechnung!$C$15:$C$226,0),2))</f>
        <v/>
      </c>
      <c r="E12" s="75" t="str">
        <f>IF(ISNA(INDEX(Hauptabrechnung!$O$15:$AA$226,MATCH($A12,Hauptabrechnung!$C$13:$C$226,0),5)),"",INDEX(Hauptabrechnung!$O$15:$AA$226,MATCH($A12,Hauptabrechnung!$C$15:$C$226,0),5))</f>
        <v/>
      </c>
      <c r="F12" s="75" t="str">
        <f>IF(ISNA(INDEX(Hauptabrechnung!$O$15:$AA$226,MATCH($A12,Hauptabrechnung!$C$13:$C$226,0),6)),"",INDEX(Hauptabrechnung!$O$15:$AA$226,MATCH($A12,Hauptabrechnung!$C$15:$C$226,0),6))</f>
        <v/>
      </c>
    </row>
    <row r="13" spans="1:6">
      <c r="A13" s="4">
        <v>7</v>
      </c>
      <c r="B13" s="4"/>
      <c r="C13" s="133" t="str">
        <f>IF(ISNA(INDEX(Hauptabrechnung!$O$15:$AA$226,MATCH($A13,Hauptabrechnung!$C$13:$C$226,0),1)),"",INDEX(Hauptabrechnung!$O$15:$AA$226,MATCH($A13,Hauptabrechnung!$C$15:$C$226,0),1))</f>
        <v/>
      </c>
      <c r="D13" s="36" t="str">
        <f>IF(ISNA(INDEX(Hauptabrechnung!$O$15:$AA$226,MATCH($A13,Hauptabrechnung!$C$13:$C$226,0),2)),"",INDEX(Hauptabrechnung!$O$15:$AA$226,MATCH($A13,Hauptabrechnung!$C$15:$C$226,0),2))</f>
        <v/>
      </c>
      <c r="E13" s="75" t="str">
        <f>IF(ISNA(INDEX(Hauptabrechnung!$O$15:$AA$226,MATCH($A13,Hauptabrechnung!$C$13:$C$226,0),5)),"",INDEX(Hauptabrechnung!$O$15:$AA$226,MATCH($A13,Hauptabrechnung!$C$15:$C$226,0),5))</f>
        <v/>
      </c>
      <c r="F13" s="75" t="str">
        <f>IF(ISNA(INDEX(Hauptabrechnung!$O$15:$AA$226,MATCH($A13,Hauptabrechnung!$C$13:$C$226,0),6)),"",INDEX(Hauptabrechnung!$O$15:$AA$226,MATCH($A13,Hauptabrechnung!$C$15:$C$226,0),6))</f>
        <v/>
      </c>
    </row>
    <row r="14" spans="1:6">
      <c r="A14" s="4">
        <v>8</v>
      </c>
      <c r="B14" s="4"/>
      <c r="C14" s="133" t="str">
        <f>IF(ISNA(INDEX(Hauptabrechnung!$O$15:$AA$226,MATCH($A14,Hauptabrechnung!$C$13:$C$226,0),1)),"",INDEX(Hauptabrechnung!$O$15:$AA$226,MATCH($A14,Hauptabrechnung!$C$15:$C$226,0),1))</f>
        <v/>
      </c>
      <c r="D14" s="36" t="str">
        <f>IF(ISNA(INDEX(Hauptabrechnung!$O$15:$AA$226,MATCH($A14,Hauptabrechnung!$C$13:$C$226,0),2)),"",INDEX(Hauptabrechnung!$O$15:$AA$226,MATCH($A14,Hauptabrechnung!$C$15:$C$226,0),2))</f>
        <v/>
      </c>
      <c r="E14" s="75" t="str">
        <f>IF(ISNA(INDEX(Hauptabrechnung!$O$15:$AA$226,MATCH($A14,Hauptabrechnung!$C$13:$C$226,0),5)),"",INDEX(Hauptabrechnung!$O$15:$AA$226,MATCH($A14,Hauptabrechnung!$C$15:$C$226,0),5))</f>
        <v/>
      </c>
      <c r="F14" s="75" t="str">
        <f>IF(ISNA(INDEX(Hauptabrechnung!$O$15:$AA$226,MATCH($A14,Hauptabrechnung!$C$13:$C$226,0),6)),"",INDEX(Hauptabrechnung!$O$15:$AA$226,MATCH($A14,Hauptabrechnung!$C$15:$C$226,0),6))</f>
        <v/>
      </c>
    </row>
    <row r="15" spans="1:6">
      <c r="A15" s="4">
        <v>9</v>
      </c>
      <c r="B15" s="4"/>
      <c r="C15" s="133" t="str">
        <f>IF(ISNA(INDEX(Hauptabrechnung!$O$15:$AA$226,MATCH($A15,Hauptabrechnung!$C$13:$C$226,0),1)),"",INDEX(Hauptabrechnung!$O$15:$AA$226,MATCH($A15,Hauptabrechnung!$C$15:$C$226,0),1))</f>
        <v/>
      </c>
      <c r="D15" s="36" t="str">
        <f>IF(ISNA(INDEX(Hauptabrechnung!$O$15:$AA$226,MATCH($A15,Hauptabrechnung!$C$13:$C$226,0),2)),"",INDEX(Hauptabrechnung!$O$15:$AA$226,MATCH($A15,Hauptabrechnung!$C$15:$C$226,0),2))</f>
        <v/>
      </c>
      <c r="E15" s="75" t="str">
        <f>IF(ISNA(INDEX(Hauptabrechnung!$O$15:$AA$226,MATCH($A15,Hauptabrechnung!$C$13:$C$226,0),5)),"",INDEX(Hauptabrechnung!$O$15:$AA$226,MATCH($A15,Hauptabrechnung!$C$15:$C$226,0),5))</f>
        <v/>
      </c>
      <c r="F15" s="75" t="str">
        <f>IF(ISNA(INDEX(Hauptabrechnung!$O$15:$AA$226,MATCH($A15,Hauptabrechnung!$C$13:$C$226,0),6)),"",INDEX(Hauptabrechnung!$O$15:$AA$226,MATCH($A15,Hauptabrechnung!$C$15:$C$226,0),6))</f>
        <v/>
      </c>
    </row>
    <row r="16" spans="1:6">
      <c r="A16" s="4">
        <v>10</v>
      </c>
      <c r="B16" s="4"/>
      <c r="C16" s="133" t="str">
        <f>IF(ISNA(INDEX(Hauptabrechnung!$O$15:$AA$226,MATCH($A16,Hauptabrechnung!$C$13:$C$226,0),1)),"",INDEX(Hauptabrechnung!$O$15:$AA$226,MATCH($A16,Hauptabrechnung!$C$15:$C$226,0),1))</f>
        <v/>
      </c>
      <c r="D16" s="36" t="str">
        <f>IF(ISNA(INDEX(Hauptabrechnung!$O$15:$AA$226,MATCH($A16,Hauptabrechnung!$C$13:$C$226,0),2)),"",INDEX(Hauptabrechnung!$O$15:$AA$226,MATCH($A16,Hauptabrechnung!$C$15:$C$226,0),2))</f>
        <v/>
      </c>
      <c r="E16" s="75" t="str">
        <f>IF(ISNA(INDEX(Hauptabrechnung!$O$15:$AA$226,MATCH($A16,Hauptabrechnung!$C$13:$C$226,0),5)),"",INDEX(Hauptabrechnung!$O$15:$AA$226,MATCH($A16,Hauptabrechnung!$C$15:$C$226,0),5))</f>
        <v/>
      </c>
      <c r="F16" s="75" t="str">
        <f>IF(ISNA(INDEX(Hauptabrechnung!$O$15:$AA$226,MATCH($A16,Hauptabrechnung!$C$13:$C$226,0),6)),"",INDEX(Hauptabrechnung!$O$15:$AA$226,MATCH($A16,Hauptabrechnung!$C$15:$C$226,0),6))</f>
        <v/>
      </c>
    </row>
    <row r="17" spans="1:6">
      <c r="A17" s="4">
        <v>11</v>
      </c>
      <c r="B17" s="4"/>
      <c r="C17" s="133" t="str">
        <f>IF(ISNA(INDEX(Hauptabrechnung!$O$15:$AA$226,MATCH($A17,Hauptabrechnung!$C$13:$C$226,0),1)),"",INDEX(Hauptabrechnung!$O$15:$AA$226,MATCH($A17,Hauptabrechnung!$C$15:$C$226,0),1))</f>
        <v/>
      </c>
      <c r="D17" s="36" t="str">
        <f>IF(ISNA(INDEX(Hauptabrechnung!$O$15:$AA$226,MATCH($A17,Hauptabrechnung!$C$13:$C$226,0),2)),"",INDEX(Hauptabrechnung!$O$15:$AA$226,MATCH($A17,Hauptabrechnung!$C$15:$C$226,0),2))</f>
        <v/>
      </c>
      <c r="E17" s="75" t="str">
        <f>IF(ISNA(INDEX(Hauptabrechnung!$O$15:$AA$226,MATCH($A17,Hauptabrechnung!$C$13:$C$226,0),5)),"",INDEX(Hauptabrechnung!$O$15:$AA$226,MATCH($A17,Hauptabrechnung!$C$15:$C$226,0),5))</f>
        <v/>
      </c>
      <c r="F17" s="75" t="str">
        <f>IF(ISNA(INDEX(Hauptabrechnung!$O$15:$AA$226,MATCH($A17,Hauptabrechnung!$C$13:$C$226,0),6)),"",INDEX(Hauptabrechnung!$O$15:$AA$226,MATCH($A17,Hauptabrechnung!$C$15:$C$226,0),6))</f>
        <v/>
      </c>
    </row>
    <row r="18" spans="1:6">
      <c r="A18" s="4">
        <v>12</v>
      </c>
      <c r="B18" s="4"/>
      <c r="C18" s="133" t="str">
        <f>IF(ISNA(INDEX(Hauptabrechnung!$O$15:$AA$226,MATCH($A18,Hauptabrechnung!$C$13:$C$226,0),1)),"",INDEX(Hauptabrechnung!$O$15:$AA$226,MATCH($A18,Hauptabrechnung!$C$15:$C$226,0),1))</f>
        <v/>
      </c>
      <c r="D18" s="36" t="str">
        <f>IF(ISNA(INDEX(Hauptabrechnung!$O$15:$AA$226,MATCH($A18,Hauptabrechnung!$C$13:$C$226,0),2)),"",INDEX(Hauptabrechnung!$O$15:$AA$226,MATCH($A18,Hauptabrechnung!$C$15:$C$226,0),2))</f>
        <v/>
      </c>
      <c r="E18" s="75" t="str">
        <f>IF(ISNA(INDEX(Hauptabrechnung!$O$15:$AA$226,MATCH($A18,Hauptabrechnung!$C$13:$C$226,0),5)),"",INDEX(Hauptabrechnung!$O$15:$AA$226,MATCH($A18,Hauptabrechnung!$C$15:$C$226,0),5))</f>
        <v/>
      </c>
      <c r="F18" s="75" t="str">
        <f>IF(ISNA(INDEX(Hauptabrechnung!$O$15:$AA$226,MATCH($A18,Hauptabrechnung!$C$13:$C$226,0),6)),"",INDEX(Hauptabrechnung!$O$15:$AA$226,MATCH($A18,Hauptabrechnung!$C$15:$C$226,0),6))</f>
        <v/>
      </c>
    </row>
    <row r="19" spans="1:6">
      <c r="A19" s="4">
        <v>13</v>
      </c>
      <c r="B19" s="4"/>
      <c r="C19" s="133" t="str">
        <f>IF(ISNA(INDEX(Hauptabrechnung!$O$15:$AA$226,MATCH($A19,Hauptabrechnung!$C$13:$C$226,0),1)),"",INDEX(Hauptabrechnung!$O$15:$AA$226,MATCH($A19,Hauptabrechnung!$C$15:$C$226,0),1))</f>
        <v/>
      </c>
      <c r="D19" s="36" t="str">
        <f>IF(ISNA(INDEX(Hauptabrechnung!$O$15:$AA$226,MATCH($A19,Hauptabrechnung!$C$13:$C$226,0),2)),"",INDEX(Hauptabrechnung!$O$15:$AA$226,MATCH($A19,Hauptabrechnung!$C$15:$C$226,0),2))</f>
        <v/>
      </c>
      <c r="E19" s="75" t="str">
        <f>IF(ISNA(INDEX(Hauptabrechnung!$O$15:$AA$226,MATCH($A19,Hauptabrechnung!$C$13:$C$226,0),5)),"",INDEX(Hauptabrechnung!$O$15:$AA$226,MATCH($A19,Hauptabrechnung!$C$15:$C$226,0),5))</f>
        <v/>
      </c>
      <c r="F19" s="75" t="str">
        <f>IF(ISNA(INDEX(Hauptabrechnung!$O$15:$AA$226,MATCH($A19,Hauptabrechnung!$C$13:$C$226,0),6)),"",INDEX(Hauptabrechnung!$O$15:$AA$226,MATCH($A19,Hauptabrechnung!$C$15:$C$226,0),6))</f>
        <v/>
      </c>
    </row>
    <row r="20" spans="1:6">
      <c r="A20" s="4">
        <v>14</v>
      </c>
      <c r="B20" s="4"/>
      <c r="C20" s="133" t="str">
        <f>IF(ISNA(INDEX(Hauptabrechnung!$O$15:$AA$226,MATCH($A20,Hauptabrechnung!$C$13:$C$226,0),1)),"",INDEX(Hauptabrechnung!$O$15:$AA$226,MATCH($A20,Hauptabrechnung!$C$15:$C$226,0),1))</f>
        <v/>
      </c>
      <c r="D20" s="36" t="str">
        <f>IF(ISNA(INDEX(Hauptabrechnung!$O$15:$AA$226,MATCH($A20,Hauptabrechnung!$C$13:$C$226,0),2)),"",INDEX(Hauptabrechnung!$O$15:$AA$226,MATCH($A20,Hauptabrechnung!$C$15:$C$226,0),2))</f>
        <v/>
      </c>
      <c r="E20" s="75" t="str">
        <f>IF(ISNA(INDEX(Hauptabrechnung!$O$15:$AA$226,MATCH($A20,Hauptabrechnung!$C$13:$C$226,0),5)),"",INDEX(Hauptabrechnung!$O$15:$AA$226,MATCH($A20,Hauptabrechnung!$C$15:$C$226,0),5))</f>
        <v/>
      </c>
      <c r="F20" s="75" t="str">
        <f>IF(ISNA(INDEX(Hauptabrechnung!$O$15:$AA$226,MATCH($A20,Hauptabrechnung!$C$13:$C$226,0),6)),"",INDEX(Hauptabrechnung!$O$15:$AA$226,MATCH($A20,Hauptabrechnung!$C$15:$C$226,0),6))</f>
        <v/>
      </c>
    </row>
    <row r="21" spans="1:6">
      <c r="A21" s="4">
        <v>15</v>
      </c>
      <c r="B21" s="4"/>
      <c r="C21" s="133" t="str">
        <f>IF(ISNA(INDEX(Hauptabrechnung!$O$15:$AA$226,MATCH($A21,Hauptabrechnung!$C$13:$C$226,0),1)),"",INDEX(Hauptabrechnung!$O$15:$AA$226,MATCH($A21,Hauptabrechnung!$C$15:$C$226,0),1))</f>
        <v/>
      </c>
      <c r="D21" s="36" t="str">
        <f>IF(ISNA(INDEX(Hauptabrechnung!$O$15:$AA$226,MATCH($A21,Hauptabrechnung!$C$13:$C$226,0),2)),"",INDEX(Hauptabrechnung!$O$15:$AA$226,MATCH($A21,Hauptabrechnung!$C$15:$C$226,0),2))</f>
        <v/>
      </c>
      <c r="E21" s="75" t="str">
        <f>IF(ISNA(INDEX(Hauptabrechnung!$O$15:$AA$226,MATCH($A21,Hauptabrechnung!$C$13:$C$226,0),5)),"",INDEX(Hauptabrechnung!$O$15:$AA$226,MATCH($A21,Hauptabrechnung!$C$15:$C$226,0),5))</f>
        <v/>
      </c>
      <c r="F21" s="75" t="str">
        <f>IF(ISNA(INDEX(Hauptabrechnung!$O$15:$AA$226,MATCH($A21,Hauptabrechnung!$C$13:$C$226,0),6)),"",INDEX(Hauptabrechnung!$O$15:$AA$226,MATCH($A21,Hauptabrechnung!$C$15:$C$226,0),6))</f>
        <v/>
      </c>
    </row>
    <row r="22" spans="1:6">
      <c r="A22" s="4">
        <v>16</v>
      </c>
      <c r="B22" s="4"/>
      <c r="C22" s="133" t="str">
        <f>IF(ISNA(INDEX(Hauptabrechnung!$O$15:$AA$226,MATCH($A22,Hauptabrechnung!$C$13:$C$226,0),1)),"",INDEX(Hauptabrechnung!$O$15:$AA$226,MATCH($A22,Hauptabrechnung!$C$15:$C$226,0),1))</f>
        <v/>
      </c>
      <c r="D22" s="36" t="str">
        <f>IF(ISNA(INDEX(Hauptabrechnung!$O$15:$AA$226,MATCH($A22,Hauptabrechnung!$C$13:$C$226,0),2)),"",INDEX(Hauptabrechnung!$O$15:$AA$226,MATCH($A22,Hauptabrechnung!$C$15:$C$226,0),2))</f>
        <v/>
      </c>
      <c r="E22" s="75" t="str">
        <f>IF(ISNA(INDEX(Hauptabrechnung!$O$15:$AA$226,MATCH($A22,Hauptabrechnung!$C$13:$C$226,0),5)),"",INDEX(Hauptabrechnung!$O$15:$AA$226,MATCH($A22,Hauptabrechnung!$C$15:$C$226,0),5))</f>
        <v/>
      </c>
      <c r="F22" s="75" t="str">
        <f>IF(ISNA(INDEX(Hauptabrechnung!$O$15:$AA$226,MATCH($A22,Hauptabrechnung!$C$13:$C$226,0),6)),"",INDEX(Hauptabrechnung!$O$15:$AA$226,MATCH($A22,Hauptabrechnung!$C$15:$C$226,0),6))</f>
        <v/>
      </c>
    </row>
    <row r="23" spans="1:6">
      <c r="A23" s="4">
        <v>17</v>
      </c>
      <c r="B23" s="4"/>
      <c r="C23" s="133" t="str">
        <f>IF(ISNA(INDEX(Hauptabrechnung!$O$15:$AA$226,MATCH($A23,Hauptabrechnung!$C$13:$C$226,0),1)),"",INDEX(Hauptabrechnung!$O$15:$AA$226,MATCH($A23,Hauptabrechnung!$C$15:$C$226,0),1))</f>
        <v/>
      </c>
      <c r="D23" s="36" t="str">
        <f>IF(ISNA(INDEX(Hauptabrechnung!$O$15:$AA$226,MATCH($A23,Hauptabrechnung!$C$13:$C$226,0),2)),"",INDEX(Hauptabrechnung!$O$15:$AA$226,MATCH($A23,Hauptabrechnung!$C$15:$C$226,0),2))</f>
        <v/>
      </c>
      <c r="E23" s="75" t="str">
        <f>IF(ISNA(INDEX(Hauptabrechnung!$O$15:$AA$226,MATCH($A23,Hauptabrechnung!$C$13:$C$226,0),5)),"",INDEX(Hauptabrechnung!$O$15:$AA$226,MATCH($A23,Hauptabrechnung!$C$15:$C$226,0),5))</f>
        <v/>
      </c>
      <c r="F23" s="75" t="str">
        <f>IF(ISNA(INDEX(Hauptabrechnung!$O$15:$AA$226,MATCH($A23,Hauptabrechnung!$C$13:$C$226,0),6)),"",INDEX(Hauptabrechnung!$O$15:$AA$226,MATCH($A23,Hauptabrechnung!$C$15:$C$226,0),6))</f>
        <v/>
      </c>
    </row>
    <row r="24" spans="1:6">
      <c r="A24" s="4">
        <v>18</v>
      </c>
      <c r="B24" s="4"/>
      <c r="C24" s="133" t="str">
        <f>IF(ISNA(INDEX(Hauptabrechnung!$O$15:$AA$226,MATCH($A24,Hauptabrechnung!$C$13:$C$226,0),1)),"",INDEX(Hauptabrechnung!$O$15:$AA$226,MATCH($A24,Hauptabrechnung!$C$15:$C$226,0),1))</f>
        <v/>
      </c>
      <c r="D24" s="36" t="str">
        <f>IF(ISNA(INDEX(Hauptabrechnung!$O$15:$AA$226,MATCH($A24,Hauptabrechnung!$C$13:$C$226,0),2)),"",INDEX(Hauptabrechnung!$O$15:$AA$226,MATCH($A24,Hauptabrechnung!$C$15:$C$226,0),2))</f>
        <v/>
      </c>
      <c r="E24" s="75" t="str">
        <f>IF(ISNA(INDEX(Hauptabrechnung!$O$15:$AA$226,MATCH($A24,Hauptabrechnung!$C$13:$C$226,0),5)),"",INDEX(Hauptabrechnung!$O$15:$AA$226,MATCH($A24,Hauptabrechnung!$C$15:$C$226,0),5))</f>
        <v/>
      </c>
      <c r="F24" s="75" t="str">
        <f>IF(ISNA(INDEX(Hauptabrechnung!$O$15:$AA$226,MATCH($A24,Hauptabrechnung!$C$13:$C$226,0),6)),"",INDEX(Hauptabrechnung!$O$15:$AA$226,MATCH($A24,Hauptabrechnung!$C$15:$C$226,0),6))</f>
        <v/>
      </c>
    </row>
    <row r="25" spans="1:6">
      <c r="A25" s="4">
        <v>19</v>
      </c>
      <c r="B25" s="4"/>
      <c r="C25" s="133" t="str">
        <f>IF(ISNA(INDEX(Hauptabrechnung!$O$15:$AA$226,MATCH($A25,Hauptabrechnung!$C$13:$C$226,0),1)),"",INDEX(Hauptabrechnung!$O$15:$AA$226,MATCH($A25,Hauptabrechnung!$C$15:$C$226,0),1))</f>
        <v/>
      </c>
      <c r="D25" s="36" t="str">
        <f>IF(ISNA(INDEX(Hauptabrechnung!$O$15:$AA$226,MATCH($A25,Hauptabrechnung!$C$13:$C$226,0),2)),"",INDEX(Hauptabrechnung!$O$15:$AA$226,MATCH($A25,Hauptabrechnung!$C$15:$C$226,0),2))</f>
        <v/>
      </c>
      <c r="E25" s="75" t="str">
        <f>IF(ISNA(INDEX(Hauptabrechnung!$O$15:$AA$226,MATCH($A25,Hauptabrechnung!$C$13:$C$226,0),5)),"",INDEX(Hauptabrechnung!$O$15:$AA$226,MATCH($A25,Hauptabrechnung!$C$15:$C$226,0),5))</f>
        <v/>
      </c>
      <c r="F25" s="75" t="str">
        <f>IF(ISNA(INDEX(Hauptabrechnung!$O$15:$AA$226,MATCH($A25,Hauptabrechnung!$C$13:$C$226,0),6)),"",INDEX(Hauptabrechnung!$O$15:$AA$226,MATCH($A25,Hauptabrechnung!$C$15:$C$226,0),6))</f>
        <v/>
      </c>
    </row>
    <row r="26" spans="1:6">
      <c r="A26" s="4">
        <v>20</v>
      </c>
      <c r="B26" s="4"/>
      <c r="C26" s="133" t="str">
        <f>IF(ISNA(INDEX(Hauptabrechnung!$O$15:$AA$226,MATCH($A26,Hauptabrechnung!$C$13:$C$226,0),1)),"",INDEX(Hauptabrechnung!$O$15:$AA$226,MATCH($A26,Hauptabrechnung!$C$15:$C$226,0),1))</f>
        <v/>
      </c>
      <c r="D26" s="36" t="str">
        <f>IF(ISNA(INDEX(Hauptabrechnung!$O$15:$AA$226,MATCH($A26,Hauptabrechnung!$C$13:$C$226,0),2)),"",INDEX(Hauptabrechnung!$O$15:$AA$226,MATCH($A26,Hauptabrechnung!$C$15:$C$226,0),2))</f>
        <v/>
      </c>
      <c r="E26" s="75" t="str">
        <f>IF(ISNA(INDEX(Hauptabrechnung!$O$15:$AA$226,MATCH($A26,Hauptabrechnung!$C$13:$C$226,0),5)),"",INDEX(Hauptabrechnung!$O$15:$AA$226,MATCH($A26,Hauptabrechnung!$C$15:$C$226,0),5))</f>
        <v/>
      </c>
      <c r="F26" s="75" t="str">
        <f>IF(ISNA(INDEX(Hauptabrechnung!$O$15:$AA$226,MATCH($A26,Hauptabrechnung!$C$13:$C$226,0),6)),"",INDEX(Hauptabrechnung!$O$15:$AA$226,MATCH($A26,Hauptabrechnung!$C$15:$C$226,0),6))</f>
        <v/>
      </c>
    </row>
    <row r="27" spans="1:6">
      <c r="A27" s="4">
        <v>21</v>
      </c>
      <c r="B27" s="4"/>
      <c r="C27" s="133" t="str">
        <f>IF(ISNA(INDEX(Hauptabrechnung!$O$15:$AA$226,MATCH($A27,Hauptabrechnung!$C$13:$C$226,0),1)),"",INDEX(Hauptabrechnung!$O$15:$AA$226,MATCH($A27,Hauptabrechnung!$C$15:$C$226,0),1))</f>
        <v/>
      </c>
      <c r="D27" s="36" t="str">
        <f>IF(ISNA(INDEX(Hauptabrechnung!$O$15:$AA$226,MATCH($A27,Hauptabrechnung!$C$13:$C$226,0),2)),"",INDEX(Hauptabrechnung!$O$15:$AA$226,MATCH($A27,Hauptabrechnung!$C$15:$C$226,0),2))</f>
        <v/>
      </c>
      <c r="E27" s="75" t="str">
        <f>IF(ISNA(INDEX(Hauptabrechnung!$O$15:$AA$226,MATCH($A27,Hauptabrechnung!$C$13:$C$226,0),5)),"",INDEX(Hauptabrechnung!$O$15:$AA$226,MATCH($A27,Hauptabrechnung!$C$15:$C$226,0),5))</f>
        <v/>
      </c>
      <c r="F27" s="75" t="str">
        <f>IF(ISNA(INDEX(Hauptabrechnung!$O$15:$AA$226,MATCH($A27,Hauptabrechnung!$C$13:$C$226,0),6)),"",INDEX(Hauptabrechnung!$O$15:$AA$226,MATCH($A27,Hauptabrechnung!$C$15:$C$226,0),6))</f>
        <v/>
      </c>
    </row>
    <row r="28" spans="1:6">
      <c r="A28" s="4">
        <v>22</v>
      </c>
      <c r="B28" s="4"/>
      <c r="C28" s="133" t="str">
        <f>IF(ISNA(INDEX(Hauptabrechnung!$O$15:$AA$226,MATCH($A28,Hauptabrechnung!$C$13:$C$226,0),1)),"",INDEX(Hauptabrechnung!$O$15:$AA$226,MATCH($A28,Hauptabrechnung!$C$15:$C$226,0),1))</f>
        <v/>
      </c>
      <c r="D28" s="36" t="str">
        <f>IF(ISNA(INDEX(Hauptabrechnung!$O$15:$AA$226,MATCH($A28,Hauptabrechnung!$C$13:$C$226,0),2)),"",INDEX(Hauptabrechnung!$O$15:$AA$226,MATCH($A28,Hauptabrechnung!$C$15:$C$226,0),2))</f>
        <v/>
      </c>
      <c r="E28" s="75" t="str">
        <f>IF(ISNA(INDEX(Hauptabrechnung!$O$15:$AA$226,MATCH($A28,Hauptabrechnung!$C$13:$C$226,0),5)),"",INDEX(Hauptabrechnung!$O$15:$AA$226,MATCH($A28,Hauptabrechnung!$C$15:$C$226,0),5))</f>
        <v/>
      </c>
      <c r="F28" s="75" t="str">
        <f>IF(ISNA(INDEX(Hauptabrechnung!$O$15:$AA$226,MATCH($A28,Hauptabrechnung!$C$13:$C$226,0),6)),"",INDEX(Hauptabrechnung!$O$15:$AA$226,MATCH($A28,Hauptabrechnung!$C$15:$C$226,0),6))</f>
        <v/>
      </c>
    </row>
    <row r="29" spans="1:6">
      <c r="A29" s="4">
        <v>23</v>
      </c>
      <c r="B29" s="4"/>
      <c r="C29" s="133" t="str">
        <f>IF(ISNA(INDEX(Hauptabrechnung!$O$15:$AA$226,MATCH($A29,Hauptabrechnung!$C$13:$C$226,0),1)),"",INDEX(Hauptabrechnung!$O$15:$AA$226,MATCH($A29,Hauptabrechnung!$C$15:$C$226,0),1))</f>
        <v/>
      </c>
      <c r="D29" s="36" t="str">
        <f>IF(ISNA(INDEX(Hauptabrechnung!$O$15:$AA$226,MATCH($A29,Hauptabrechnung!$C$13:$C$226,0),2)),"",INDEX(Hauptabrechnung!$O$15:$AA$226,MATCH($A29,Hauptabrechnung!$C$15:$C$226,0),2))</f>
        <v/>
      </c>
      <c r="E29" s="75" t="str">
        <f>IF(ISNA(INDEX(Hauptabrechnung!$O$15:$AA$226,MATCH($A29,Hauptabrechnung!$C$13:$C$226,0),5)),"",INDEX(Hauptabrechnung!$O$15:$AA$226,MATCH($A29,Hauptabrechnung!$C$15:$C$226,0),5))</f>
        <v/>
      </c>
      <c r="F29" s="75" t="str">
        <f>IF(ISNA(INDEX(Hauptabrechnung!$O$15:$AA$226,MATCH($A29,Hauptabrechnung!$C$13:$C$226,0),6)),"",INDEX(Hauptabrechnung!$O$15:$AA$226,MATCH($A29,Hauptabrechnung!$C$15:$C$226,0),6))</f>
        <v/>
      </c>
    </row>
    <row r="30" spans="1:6">
      <c r="A30" s="4">
        <v>24</v>
      </c>
      <c r="B30" s="4"/>
      <c r="C30" s="133" t="str">
        <f>IF(ISNA(INDEX(Hauptabrechnung!$O$15:$AA$226,MATCH($A30,Hauptabrechnung!$C$13:$C$226,0),1)),"",INDEX(Hauptabrechnung!$O$15:$AA$226,MATCH($A30,Hauptabrechnung!$C$15:$C$226,0),1))</f>
        <v/>
      </c>
      <c r="D30" s="36" t="str">
        <f>IF(ISNA(INDEX(Hauptabrechnung!$O$15:$AA$226,MATCH($A30,Hauptabrechnung!$C$13:$C$226,0),2)),"",INDEX(Hauptabrechnung!$O$15:$AA$226,MATCH($A30,Hauptabrechnung!$C$15:$C$226,0),2))</f>
        <v/>
      </c>
      <c r="E30" s="75" t="str">
        <f>IF(ISNA(INDEX(Hauptabrechnung!$O$15:$AA$226,MATCH($A30,Hauptabrechnung!$C$13:$C$226,0),5)),"",INDEX(Hauptabrechnung!$O$15:$AA$226,MATCH($A30,Hauptabrechnung!$C$15:$C$226,0),5))</f>
        <v/>
      </c>
      <c r="F30" s="75" t="str">
        <f>IF(ISNA(INDEX(Hauptabrechnung!$O$15:$AA$226,MATCH($A30,Hauptabrechnung!$C$13:$C$226,0),6)),"",INDEX(Hauptabrechnung!$O$15:$AA$226,MATCH($A30,Hauptabrechnung!$C$15:$C$226,0),6))</f>
        <v/>
      </c>
    </row>
    <row r="31" spans="1:6">
      <c r="A31" s="4">
        <v>25</v>
      </c>
      <c r="B31" s="4"/>
      <c r="C31" s="133" t="str">
        <f>IF(ISNA(INDEX(Hauptabrechnung!$O$15:$AA$226,MATCH($A31,Hauptabrechnung!$C$13:$C$226,0),1)),"",INDEX(Hauptabrechnung!$O$15:$AA$226,MATCH($A31,Hauptabrechnung!$C$15:$C$226,0),1))</f>
        <v/>
      </c>
      <c r="D31" s="36" t="str">
        <f>IF(ISNA(INDEX(Hauptabrechnung!$O$15:$AA$226,MATCH($A31,Hauptabrechnung!$C$13:$C$226,0),2)),"",INDEX(Hauptabrechnung!$O$15:$AA$226,MATCH($A31,Hauptabrechnung!$C$15:$C$226,0),2))</f>
        <v/>
      </c>
      <c r="E31" s="75" t="str">
        <f>IF(ISNA(INDEX(Hauptabrechnung!$O$15:$AA$226,MATCH($A31,Hauptabrechnung!$C$13:$C$226,0),5)),"",INDEX(Hauptabrechnung!$O$15:$AA$226,MATCH($A31,Hauptabrechnung!$C$15:$C$226,0),5))</f>
        <v/>
      </c>
      <c r="F31" s="75" t="str">
        <f>IF(ISNA(INDEX(Hauptabrechnung!$O$15:$AA$226,MATCH($A31,Hauptabrechnung!$C$13:$C$226,0),6)),"",INDEX(Hauptabrechnung!$O$15:$AA$226,MATCH($A31,Hauptabrechnung!$C$15:$C$226,0),6))</f>
        <v/>
      </c>
    </row>
    <row r="32" spans="1:6">
      <c r="A32" s="4">
        <v>26</v>
      </c>
      <c r="B32" s="4"/>
      <c r="C32" s="133" t="str">
        <f>IF(ISNA(INDEX(Hauptabrechnung!$O$15:$AA$226,MATCH($A32,Hauptabrechnung!$C$13:$C$226,0),1)),"",INDEX(Hauptabrechnung!$O$15:$AA$226,MATCH($A32,Hauptabrechnung!$C$15:$C$226,0),1))</f>
        <v/>
      </c>
      <c r="D32" s="36" t="str">
        <f>IF(ISNA(INDEX(Hauptabrechnung!$O$15:$AA$226,MATCH($A32,Hauptabrechnung!$C$13:$C$226,0),2)),"",INDEX(Hauptabrechnung!$O$15:$AA$226,MATCH($A32,Hauptabrechnung!$C$15:$C$226,0),2))</f>
        <v/>
      </c>
      <c r="E32" s="75" t="str">
        <f>IF(ISNA(INDEX(Hauptabrechnung!$O$15:$AA$226,MATCH($A32,Hauptabrechnung!$C$13:$C$226,0),5)),"",INDEX(Hauptabrechnung!$O$15:$AA$226,MATCH($A32,Hauptabrechnung!$C$15:$C$226,0),5))</f>
        <v/>
      </c>
      <c r="F32" s="75" t="str">
        <f>IF(ISNA(INDEX(Hauptabrechnung!$O$15:$AA$226,MATCH($A32,Hauptabrechnung!$C$13:$C$226,0),6)),"",INDEX(Hauptabrechnung!$O$15:$AA$226,MATCH($A32,Hauptabrechnung!$C$15:$C$226,0),6))</f>
        <v/>
      </c>
    </row>
    <row r="33" spans="1:6">
      <c r="A33" s="4">
        <v>27</v>
      </c>
      <c r="B33" s="4"/>
      <c r="C33" s="133" t="str">
        <f>IF(ISNA(INDEX(Hauptabrechnung!$O$15:$AA$226,MATCH($A33,Hauptabrechnung!$C$13:$C$226,0),1)),"",INDEX(Hauptabrechnung!$O$15:$AA$226,MATCH($A33,Hauptabrechnung!$C$15:$C$226,0),1))</f>
        <v/>
      </c>
      <c r="D33" s="36" t="str">
        <f>IF(ISNA(INDEX(Hauptabrechnung!$O$15:$AA$226,MATCH($A33,Hauptabrechnung!$C$13:$C$226,0),2)),"",INDEX(Hauptabrechnung!$O$15:$AA$226,MATCH($A33,Hauptabrechnung!$C$15:$C$226,0),2))</f>
        <v/>
      </c>
      <c r="E33" s="75" t="str">
        <f>IF(ISNA(INDEX(Hauptabrechnung!$O$15:$AA$226,MATCH($A33,Hauptabrechnung!$C$13:$C$226,0),5)),"",INDEX(Hauptabrechnung!$O$15:$AA$226,MATCH($A33,Hauptabrechnung!$C$15:$C$226,0),5))</f>
        <v/>
      </c>
      <c r="F33" s="75" t="str">
        <f>IF(ISNA(INDEX(Hauptabrechnung!$O$15:$AA$226,MATCH($A33,Hauptabrechnung!$C$13:$C$226,0),6)),"",INDEX(Hauptabrechnung!$O$15:$AA$226,MATCH($A33,Hauptabrechnung!$C$15:$C$226,0),6))</f>
        <v/>
      </c>
    </row>
    <row r="34" spans="1:6">
      <c r="A34" s="4">
        <v>28</v>
      </c>
      <c r="B34" s="4"/>
      <c r="C34" s="133" t="str">
        <f>IF(ISNA(INDEX(Hauptabrechnung!$O$15:$AA$226,MATCH($A34,Hauptabrechnung!$C$13:$C$226,0),1)),"",INDEX(Hauptabrechnung!$O$15:$AA$226,MATCH($A34,Hauptabrechnung!$C$15:$C$226,0),1))</f>
        <v/>
      </c>
      <c r="D34" s="36" t="str">
        <f>IF(ISNA(INDEX(Hauptabrechnung!$O$15:$AA$226,MATCH($A34,Hauptabrechnung!$C$13:$C$226,0),2)),"",INDEX(Hauptabrechnung!$O$15:$AA$226,MATCH($A34,Hauptabrechnung!$C$15:$C$226,0),2))</f>
        <v/>
      </c>
      <c r="E34" s="75" t="str">
        <f>IF(ISNA(INDEX(Hauptabrechnung!$O$15:$AA$226,MATCH($A34,Hauptabrechnung!$C$13:$C$226,0),5)),"",INDEX(Hauptabrechnung!$O$15:$AA$226,MATCH($A34,Hauptabrechnung!$C$15:$C$226,0),5))</f>
        <v/>
      </c>
      <c r="F34" s="75" t="str">
        <f>IF(ISNA(INDEX(Hauptabrechnung!$O$15:$AA$226,MATCH($A34,Hauptabrechnung!$C$13:$C$226,0),6)),"",INDEX(Hauptabrechnung!$O$15:$AA$226,MATCH($A34,Hauptabrechnung!$C$15:$C$226,0),6))</f>
        <v/>
      </c>
    </row>
    <row r="35" spans="1:6">
      <c r="A35" s="4">
        <v>29</v>
      </c>
      <c r="B35" s="4"/>
      <c r="C35" s="133" t="str">
        <f>IF(ISNA(INDEX(Hauptabrechnung!$O$15:$AA$226,MATCH($A35,Hauptabrechnung!$C$13:$C$226,0),1)),"",INDEX(Hauptabrechnung!$O$15:$AA$226,MATCH($A35,Hauptabrechnung!$C$15:$C$226,0),1))</f>
        <v/>
      </c>
      <c r="D35" s="36" t="str">
        <f>IF(ISNA(INDEX(Hauptabrechnung!$O$15:$AA$226,MATCH($A35,Hauptabrechnung!$C$13:$C$226,0),2)),"",INDEX(Hauptabrechnung!$O$15:$AA$226,MATCH($A35,Hauptabrechnung!$C$15:$C$226,0),2))</f>
        <v/>
      </c>
      <c r="E35" s="75" t="str">
        <f>IF(ISNA(INDEX(Hauptabrechnung!$O$15:$AA$226,MATCH($A35,Hauptabrechnung!$C$13:$C$226,0),5)),"",INDEX(Hauptabrechnung!$O$15:$AA$226,MATCH($A35,Hauptabrechnung!$C$15:$C$226,0),5))</f>
        <v/>
      </c>
      <c r="F35" s="75" t="str">
        <f>IF(ISNA(INDEX(Hauptabrechnung!$O$15:$AA$226,MATCH($A35,Hauptabrechnung!$C$13:$C$226,0),6)),"",INDEX(Hauptabrechnung!$O$15:$AA$226,MATCH($A35,Hauptabrechnung!$C$15:$C$226,0),6))</f>
        <v/>
      </c>
    </row>
    <row r="36" spans="1:6">
      <c r="A36" s="4">
        <v>30</v>
      </c>
      <c r="B36" s="4"/>
      <c r="C36" s="133" t="str">
        <f>IF(ISNA(INDEX(Hauptabrechnung!$O$15:$AA$226,MATCH($A36,Hauptabrechnung!$C$13:$C$226,0),1)),"",INDEX(Hauptabrechnung!$O$15:$AA$226,MATCH($A36,Hauptabrechnung!$C$15:$C$226,0),1))</f>
        <v/>
      </c>
      <c r="D36" s="36" t="str">
        <f>IF(ISNA(INDEX(Hauptabrechnung!$O$15:$AA$226,MATCH($A36,Hauptabrechnung!$C$13:$C$226,0),2)),"",INDEX(Hauptabrechnung!$O$15:$AA$226,MATCH($A36,Hauptabrechnung!$C$15:$C$226,0),2))</f>
        <v/>
      </c>
      <c r="E36" s="75" t="str">
        <f>IF(ISNA(INDEX(Hauptabrechnung!$O$15:$AA$226,MATCH($A36,Hauptabrechnung!$C$13:$C$226,0),5)),"",INDEX(Hauptabrechnung!$O$15:$AA$226,MATCH($A36,Hauptabrechnung!$C$15:$C$226,0),5))</f>
        <v/>
      </c>
      <c r="F36" s="75" t="str">
        <f>IF(ISNA(INDEX(Hauptabrechnung!$O$15:$AA$226,MATCH($A36,Hauptabrechnung!$C$13:$C$226,0),6)),"",INDEX(Hauptabrechnung!$O$15:$AA$226,MATCH($A36,Hauptabrechnung!$C$15:$C$226,0),6))</f>
        <v/>
      </c>
    </row>
    <row r="37" spans="1:6">
      <c r="A37" s="4">
        <v>31</v>
      </c>
      <c r="B37" s="4"/>
      <c r="C37" s="133" t="str">
        <f>IF(ISNA(INDEX(Hauptabrechnung!$O$15:$AA$226,MATCH($A37,Hauptabrechnung!$C$13:$C$226,0),1)),"",INDEX(Hauptabrechnung!$O$15:$AA$226,MATCH($A37,Hauptabrechnung!$C$15:$C$226,0),1))</f>
        <v/>
      </c>
      <c r="D37" s="36" t="str">
        <f>IF(ISNA(INDEX(Hauptabrechnung!$O$15:$AA$226,MATCH($A37,Hauptabrechnung!$C$13:$C$226,0),2)),"",INDEX(Hauptabrechnung!$O$15:$AA$226,MATCH($A37,Hauptabrechnung!$C$15:$C$226,0),2))</f>
        <v/>
      </c>
      <c r="E37" s="75" t="str">
        <f>IF(ISNA(INDEX(Hauptabrechnung!$O$15:$AA$226,MATCH($A37,Hauptabrechnung!$C$13:$C$226,0),5)),"",INDEX(Hauptabrechnung!$O$15:$AA$226,MATCH($A37,Hauptabrechnung!$C$15:$C$226,0),5))</f>
        <v/>
      </c>
      <c r="F37" s="75" t="str">
        <f>IF(ISNA(INDEX(Hauptabrechnung!$O$15:$AA$226,MATCH($A37,Hauptabrechnung!$C$13:$C$226,0),6)),"",INDEX(Hauptabrechnung!$O$15:$AA$226,MATCH($A37,Hauptabrechnung!$C$15:$C$226,0),6))</f>
        <v/>
      </c>
    </row>
    <row r="38" spans="1:6">
      <c r="A38" s="4">
        <v>32</v>
      </c>
      <c r="B38" s="4"/>
      <c r="C38" s="133" t="str">
        <f>IF(ISNA(INDEX(Hauptabrechnung!$O$15:$AA$226,MATCH($A38,Hauptabrechnung!$C$13:$C$226,0),1)),"",INDEX(Hauptabrechnung!$O$15:$AA$226,MATCH($A38,Hauptabrechnung!$C$15:$C$226,0),1))</f>
        <v/>
      </c>
      <c r="D38" s="36" t="str">
        <f>IF(ISNA(INDEX(Hauptabrechnung!$O$15:$AA$226,MATCH($A38,Hauptabrechnung!$C$13:$C$226,0),2)),"",INDEX(Hauptabrechnung!$O$15:$AA$226,MATCH($A38,Hauptabrechnung!$C$15:$C$226,0),2))</f>
        <v/>
      </c>
      <c r="E38" s="75" t="str">
        <f>IF(ISNA(INDEX(Hauptabrechnung!$O$15:$AA$226,MATCH($A38,Hauptabrechnung!$C$13:$C$226,0),5)),"",INDEX(Hauptabrechnung!$O$15:$AA$226,MATCH($A38,Hauptabrechnung!$C$15:$C$226,0),5))</f>
        <v/>
      </c>
      <c r="F38" s="75" t="str">
        <f>IF(ISNA(INDEX(Hauptabrechnung!$O$15:$AA$226,MATCH($A38,Hauptabrechnung!$C$13:$C$226,0),6)),"",INDEX(Hauptabrechnung!$O$15:$AA$226,MATCH($A38,Hauptabrechnung!$C$15:$C$226,0),6))</f>
        <v/>
      </c>
    </row>
    <row r="39" spans="1:6">
      <c r="A39" s="4">
        <v>33</v>
      </c>
      <c r="B39" s="4"/>
      <c r="C39" s="133" t="str">
        <f>IF(ISNA(INDEX(Hauptabrechnung!$O$15:$AA$226,MATCH($A39,Hauptabrechnung!$C$13:$C$226,0),1)),"",INDEX(Hauptabrechnung!$O$15:$AA$226,MATCH($A39,Hauptabrechnung!$C$15:$C$226,0),1))</f>
        <v/>
      </c>
      <c r="D39" s="36" t="str">
        <f>IF(ISNA(INDEX(Hauptabrechnung!$O$15:$AA$226,MATCH($A39,Hauptabrechnung!$C$13:$C$226,0),2)),"",INDEX(Hauptabrechnung!$O$15:$AA$226,MATCH($A39,Hauptabrechnung!$C$15:$C$226,0),2))</f>
        <v/>
      </c>
      <c r="E39" s="75" t="str">
        <f>IF(ISNA(INDEX(Hauptabrechnung!$O$15:$AA$226,MATCH($A39,Hauptabrechnung!$C$13:$C$226,0),5)),"",INDEX(Hauptabrechnung!$O$15:$AA$226,MATCH($A39,Hauptabrechnung!$C$15:$C$226,0),5))</f>
        <v/>
      </c>
      <c r="F39" s="75" t="str">
        <f>IF(ISNA(INDEX(Hauptabrechnung!$O$15:$AA$226,MATCH($A39,Hauptabrechnung!$C$13:$C$226,0),6)),"",INDEX(Hauptabrechnung!$O$15:$AA$226,MATCH($A39,Hauptabrechnung!$C$15:$C$226,0),6))</f>
        <v/>
      </c>
    </row>
    <row r="40" spans="1:6">
      <c r="A40" s="4">
        <v>34</v>
      </c>
      <c r="B40" s="4"/>
      <c r="C40" s="133" t="str">
        <f>IF(ISNA(INDEX(Hauptabrechnung!$O$15:$AA$226,MATCH($A40,Hauptabrechnung!$C$13:$C$226,0),1)),"",INDEX(Hauptabrechnung!$O$15:$AA$226,MATCH($A40,Hauptabrechnung!$C$15:$C$226,0),1))</f>
        <v/>
      </c>
      <c r="D40" s="36" t="str">
        <f>IF(ISNA(INDEX(Hauptabrechnung!$O$15:$AA$226,MATCH($A40,Hauptabrechnung!$C$13:$C$226,0),2)),"",INDEX(Hauptabrechnung!$O$15:$AA$226,MATCH($A40,Hauptabrechnung!$C$15:$C$226,0),2))</f>
        <v/>
      </c>
      <c r="E40" s="75" t="str">
        <f>IF(ISNA(INDEX(Hauptabrechnung!$O$15:$AA$226,MATCH($A40,Hauptabrechnung!$C$13:$C$226,0),5)),"",INDEX(Hauptabrechnung!$O$15:$AA$226,MATCH($A40,Hauptabrechnung!$C$15:$C$226,0),5))</f>
        <v/>
      </c>
      <c r="F40" s="75" t="str">
        <f>IF(ISNA(INDEX(Hauptabrechnung!$O$15:$AA$226,MATCH($A40,Hauptabrechnung!$C$13:$C$226,0),6)),"",INDEX(Hauptabrechnung!$O$15:$AA$226,MATCH($A40,Hauptabrechnung!$C$15:$C$226,0),6))</f>
        <v/>
      </c>
    </row>
    <row r="41" spans="1:6">
      <c r="A41" s="4">
        <v>35</v>
      </c>
      <c r="B41" s="4"/>
      <c r="C41" s="133" t="str">
        <f>IF(ISNA(INDEX(Hauptabrechnung!$O$15:$AA$226,MATCH($A41,Hauptabrechnung!$C$13:$C$226,0),1)),"",INDEX(Hauptabrechnung!$O$15:$AA$226,MATCH($A41,Hauptabrechnung!$C$15:$C$226,0),1))</f>
        <v/>
      </c>
      <c r="D41" s="36" t="str">
        <f>IF(ISNA(INDEX(Hauptabrechnung!$O$15:$AA$226,MATCH($A41,Hauptabrechnung!$C$13:$C$226,0),2)),"",INDEX(Hauptabrechnung!$O$15:$AA$226,MATCH($A41,Hauptabrechnung!$C$15:$C$226,0),2))</f>
        <v/>
      </c>
      <c r="E41" s="75" t="str">
        <f>IF(ISNA(INDEX(Hauptabrechnung!$O$15:$AA$226,MATCH($A41,Hauptabrechnung!$C$13:$C$226,0),5)),"",INDEX(Hauptabrechnung!$O$15:$AA$226,MATCH($A41,Hauptabrechnung!$C$15:$C$226,0),5))</f>
        <v/>
      </c>
      <c r="F41" s="75" t="str">
        <f>IF(ISNA(INDEX(Hauptabrechnung!$O$15:$AA$226,MATCH($A41,Hauptabrechnung!$C$13:$C$226,0),6)),"",INDEX(Hauptabrechnung!$O$15:$AA$226,MATCH($A41,Hauptabrechnung!$C$15:$C$226,0),6))</f>
        <v/>
      </c>
    </row>
    <row r="42" spans="1:6">
      <c r="A42" s="4">
        <v>36</v>
      </c>
      <c r="B42" s="4"/>
      <c r="C42" s="133" t="str">
        <f>IF(ISNA(INDEX(Hauptabrechnung!$O$15:$AA$226,MATCH($A42,Hauptabrechnung!$C$13:$C$226,0),1)),"",INDEX(Hauptabrechnung!$O$15:$AA$226,MATCH($A42,Hauptabrechnung!$C$15:$C$226,0),1))</f>
        <v/>
      </c>
      <c r="D42" s="36" t="str">
        <f>IF(ISNA(INDEX(Hauptabrechnung!$O$15:$AA$226,MATCH($A42,Hauptabrechnung!$C$13:$C$226,0),2)),"",INDEX(Hauptabrechnung!$O$15:$AA$226,MATCH($A42,Hauptabrechnung!$C$15:$C$226,0),2))</f>
        <v/>
      </c>
      <c r="E42" s="75" t="str">
        <f>IF(ISNA(INDEX(Hauptabrechnung!$O$15:$AA$226,MATCH($A42,Hauptabrechnung!$C$13:$C$226,0),5)),"",INDEX(Hauptabrechnung!$O$15:$AA$226,MATCH($A42,Hauptabrechnung!$C$15:$C$226,0),5))</f>
        <v/>
      </c>
      <c r="F42" s="75" t="str">
        <f>IF(ISNA(INDEX(Hauptabrechnung!$O$15:$AA$226,MATCH($A42,Hauptabrechnung!$C$13:$C$226,0),6)),"",INDEX(Hauptabrechnung!$O$15:$AA$226,MATCH($A42,Hauptabrechnung!$C$15:$C$226,0),6))</f>
        <v/>
      </c>
    </row>
    <row r="43" spans="1:6">
      <c r="A43" s="4">
        <v>37</v>
      </c>
      <c r="B43" s="4"/>
      <c r="C43" s="133" t="str">
        <f>IF(ISNA(INDEX(Hauptabrechnung!$O$15:$AA$226,MATCH($A43,Hauptabrechnung!$C$13:$C$226,0),1)),"",INDEX(Hauptabrechnung!$O$15:$AA$226,MATCH($A43,Hauptabrechnung!$C$15:$C$226,0),1))</f>
        <v/>
      </c>
      <c r="D43" s="36" t="str">
        <f>IF(ISNA(INDEX(Hauptabrechnung!$O$15:$AA$226,MATCH($A43,Hauptabrechnung!$C$13:$C$226,0),2)),"",INDEX(Hauptabrechnung!$O$15:$AA$226,MATCH($A43,Hauptabrechnung!$C$15:$C$226,0),2))</f>
        <v/>
      </c>
      <c r="E43" s="75" t="str">
        <f>IF(ISNA(INDEX(Hauptabrechnung!$O$15:$AA$226,MATCH($A43,Hauptabrechnung!$C$13:$C$226,0),5)),"",INDEX(Hauptabrechnung!$O$15:$AA$226,MATCH($A43,Hauptabrechnung!$C$15:$C$226,0),5))</f>
        <v/>
      </c>
      <c r="F43" s="75" t="str">
        <f>IF(ISNA(INDEX(Hauptabrechnung!$O$15:$AA$226,MATCH($A43,Hauptabrechnung!$C$13:$C$226,0),6)),"",INDEX(Hauptabrechnung!$O$15:$AA$226,MATCH($A43,Hauptabrechnung!$C$15:$C$226,0),6))</f>
        <v/>
      </c>
    </row>
    <row r="44" spans="1:6">
      <c r="A44" s="4">
        <v>38</v>
      </c>
      <c r="B44" s="4"/>
      <c r="C44" s="133" t="str">
        <f>IF(ISNA(INDEX(Hauptabrechnung!$O$15:$AA$226,MATCH($A44,Hauptabrechnung!$C$13:$C$226,0),1)),"",INDEX(Hauptabrechnung!$O$15:$AA$226,MATCH($A44,Hauptabrechnung!$C$15:$C$226,0),1))</f>
        <v/>
      </c>
      <c r="D44" s="36" t="str">
        <f>IF(ISNA(INDEX(Hauptabrechnung!$O$15:$AA$226,MATCH($A44,Hauptabrechnung!$C$13:$C$226,0),2)),"",INDEX(Hauptabrechnung!$O$15:$AA$226,MATCH($A44,Hauptabrechnung!$C$15:$C$226,0),2))</f>
        <v/>
      </c>
      <c r="E44" s="75" t="str">
        <f>IF(ISNA(INDEX(Hauptabrechnung!$O$15:$AA$226,MATCH($A44,Hauptabrechnung!$C$13:$C$226,0),5)),"",INDEX(Hauptabrechnung!$O$15:$AA$226,MATCH($A44,Hauptabrechnung!$C$15:$C$226,0),5))</f>
        <v/>
      </c>
      <c r="F44" s="75" t="str">
        <f>IF(ISNA(INDEX(Hauptabrechnung!$O$15:$AA$226,MATCH($A44,Hauptabrechnung!$C$13:$C$226,0),6)),"",INDEX(Hauptabrechnung!$O$15:$AA$226,MATCH($A44,Hauptabrechnung!$C$15:$C$226,0),6))</f>
        <v/>
      </c>
    </row>
    <row r="45" spans="1:6">
      <c r="A45" s="4">
        <v>39</v>
      </c>
      <c r="B45" s="4"/>
      <c r="C45" s="133" t="str">
        <f>IF(ISNA(INDEX(Hauptabrechnung!$O$15:$AA$226,MATCH($A45,Hauptabrechnung!$C$13:$C$226,0),1)),"",INDEX(Hauptabrechnung!$O$15:$AA$226,MATCH($A45,Hauptabrechnung!$C$15:$C$226,0),1))</f>
        <v/>
      </c>
      <c r="D45" s="36" t="str">
        <f>IF(ISNA(INDEX(Hauptabrechnung!$O$15:$AA$226,MATCH($A45,Hauptabrechnung!$C$13:$C$226,0),2)),"",INDEX(Hauptabrechnung!$O$15:$AA$226,MATCH($A45,Hauptabrechnung!$C$15:$C$226,0),2))</f>
        <v/>
      </c>
      <c r="E45" s="75" t="str">
        <f>IF(ISNA(INDEX(Hauptabrechnung!$O$15:$AA$226,MATCH($A45,Hauptabrechnung!$C$13:$C$226,0),5)),"",INDEX(Hauptabrechnung!$O$15:$AA$226,MATCH($A45,Hauptabrechnung!$C$15:$C$226,0),5))</f>
        <v/>
      </c>
      <c r="F45" s="75" t="str">
        <f>IF(ISNA(INDEX(Hauptabrechnung!$O$15:$AA$226,MATCH($A45,Hauptabrechnung!$C$13:$C$226,0),6)),"",INDEX(Hauptabrechnung!$O$15:$AA$226,MATCH($A45,Hauptabrechnung!$C$15:$C$226,0),6))</f>
        <v/>
      </c>
    </row>
    <row r="46" spans="1:6">
      <c r="A46" s="4">
        <v>40</v>
      </c>
      <c r="B46" s="4"/>
      <c r="C46" s="133" t="str">
        <f>IF(ISNA(INDEX(Hauptabrechnung!$O$15:$AA$226,MATCH($A46,Hauptabrechnung!$C$13:$C$226,0),1)),"",INDEX(Hauptabrechnung!$O$15:$AA$226,MATCH($A46,Hauptabrechnung!$C$15:$C$226,0),1))</f>
        <v/>
      </c>
      <c r="D46" s="36" t="str">
        <f>IF(ISNA(INDEX(Hauptabrechnung!$O$15:$AA$226,MATCH($A46,Hauptabrechnung!$C$13:$C$226,0),2)),"",INDEX(Hauptabrechnung!$O$15:$AA$226,MATCH($A46,Hauptabrechnung!$C$15:$C$226,0),2))</f>
        <v/>
      </c>
      <c r="E46" s="75" t="str">
        <f>IF(ISNA(INDEX(Hauptabrechnung!$O$15:$AA$226,MATCH($A46,Hauptabrechnung!$C$13:$C$226,0),5)),"",INDEX(Hauptabrechnung!$O$15:$AA$226,MATCH($A46,Hauptabrechnung!$C$15:$C$226,0),5))</f>
        <v/>
      </c>
      <c r="F46" s="75" t="str">
        <f>IF(ISNA(INDEX(Hauptabrechnung!$O$15:$AA$226,MATCH($A46,Hauptabrechnung!$C$13:$C$226,0),6)),"",INDEX(Hauptabrechnung!$O$15:$AA$226,MATCH($A46,Hauptabrechnung!$C$15:$C$226,0),6))</f>
        <v/>
      </c>
    </row>
    <row r="47" spans="1:6">
      <c r="A47" s="4">
        <v>41</v>
      </c>
      <c r="B47" s="4"/>
      <c r="C47" s="133" t="str">
        <f>IF(ISNA(INDEX(Hauptabrechnung!$O$15:$AA$226,MATCH($A47,Hauptabrechnung!$C$13:$C$226,0),1)),"",INDEX(Hauptabrechnung!$O$15:$AA$226,MATCH($A47,Hauptabrechnung!$C$15:$C$226,0),1))</f>
        <v/>
      </c>
      <c r="D47" s="36" t="str">
        <f>IF(ISNA(INDEX(Hauptabrechnung!$O$15:$AA$226,MATCH($A47,Hauptabrechnung!$C$13:$C$226,0),2)),"",INDEX(Hauptabrechnung!$O$15:$AA$226,MATCH($A47,Hauptabrechnung!$C$15:$C$226,0),2))</f>
        <v/>
      </c>
      <c r="E47" s="75" t="str">
        <f>IF(ISNA(INDEX(Hauptabrechnung!$O$15:$AA$226,MATCH($A47,Hauptabrechnung!$C$13:$C$226,0),5)),"",INDEX(Hauptabrechnung!$O$15:$AA$226,MATCH($A47,Hauptabrechnung!$C$15:$C$226,0),5))</f>
        <v/>
      </c>
      <c r="F47" s="75" t="str">
        <f>IF(ISNA(INDEX(Hauptabrechnung!$O$15:$AA$226,MATCH($A47,Hauptabrechnung!$C$13:$C$226,0),6)),"",INDEX(Hauptabrechnung!$O$15:$AA$226,MATCH($A47,Hauptabrechnung!$C$15:$C$226,0),6))</f>
        <v/>
      </c>
    </row>
    <row r="48" spans="1:6" ht="15.75" thickBot="1">
      <c r="A48" s="4">
        <v>42</v>
      </c>
      <c r="B48" s="4"/>
      <c r="C48" s="133" t="str">
        <f>IF(ISNA(INDEX(Hauptabrechnung!$O$15:$AA$226,MATCH($A48,Hauptabrechnung!$C$13:$C$226,0),1)),"",INDEX(Hauptabrechnung!$O$15:$AA$226,MATCH($A48,Hauptabrechnung!$C$15:$C$226,0),1))</f>
        <v/>
      </c>
      <c r="D48" s="36" t="str">
        <f>IF(ISNA(INDEX(Hauptabrechnung!$O$15:$AA$226,MATCH($A48,Hauptabrechnung!$C$13:$C$226,0),2)),"",INDEX(Hauptabrechnung!$O$15:$AA$226,MATCH($A48,Hauptabrechnung!$C$15:$C$226,0),2))</f>
        <v/>
      </c>
      <c r="E48" s="75" t="str">
        <f>IF(ISNA(INDEX(Hauptabrechnung!$O$15:$AA$226,MATCH($A48,Hauptabrechnung!$C$13:$C$226,0),5)),"",INDEX(Hauptabrechnung!$O$15:$AA$226,MATCH($A48,Hauptabrechnung!$C$15:$C$226,0),5))</f>
        <v/>
      </c>
      <c r="F48" s="75" t="str">
        <f>IF(ISNA(INDEX(Hauptabrechnung!$O$15:$AA$226,MATCH($A48,Hauptabrechnung!$C$13:$C$226,0),6)),"",INDEX(Hauptabrechnung!$O$15:$AA$226,MATCH($A48,Hauptabrechnung!$C$15:$C$226,0),6))</f>
        <v/>
      </c>
    </row>
    <row r="49" spans="1:6" ht="15.75" thickBot="1">
      <c r="A49" s="4"/>
      <c r="B49" s="4"/>
      <c r="C49" s="14"/>
      <c r="D49" s="19" t="s">
        <v>10</v>
      </c>
      <c r="E49" s="76">
        <f>SUM(E7:E48)</f>
        <v>0</v>
      </c>
      <c r="F49" s="76">
        <f>SUM(F7:F48)</f>
        <v>0</v>
      </c>
    </row>
    <row r="50" spans="1:6">
      <c r="A50" s="4"/>
      <c r="B50" s="4"/>
      <c r="C50" s="7" t="s">
        <v>0</v>
      </c>
      <c r="D50" s="3" t="s">
        <v>1</v>
      </c>
      <c r="E50" s="66" t="s">
        <v>12</v>
      </c>
      <c r="F50" s="68" t="s">
        <v>13</v>
      </c>
    </row>
    <row r="51" spans="1:6" ht="15.75" thickBot="1">
      <c r="A51" s="4"/>
      <c r="B51" s="4"/>
      <c r="C51" s="10" t="s">
        <v>14</v>
      </c>
      <c r="D51" s="11" t="s">
        <v>2</v>
      </c>
      <c r="E51" s="13"/>
      <c r="F51" s="67"/>
    </row>
    <row r="52" spans="1:6">
      <c r="A52" s="4">
        <v>43</v>
      </c>
      <c r="B52" s="4"/>
      <c r="C52" s="405" t="str">
        <f>IF(ISNA(INDEX(Hauptabrechnung!$O$15:$AA$226,MATCH($A52,Hauptabrechnung!$C$13:$C$226,0),1)),"",INDEX(Hauptabrechnung!$O$15:$AA$226,MATCH($A52,Hauptabrechnung!$C$15:$C$226,0),1))</f>
        <v/>
      </c>
      <c r="D52" s="36" t="str">
        <f>IF(ISNA(INDEX(Hauptabrechnung!$O$15:$AA$226,MATCH($A52,Hauptabrechnung!$C$13:$C$226,0),2)),"",INDEX(Hauptabrechnung!$O$15:$AA$226,MATCH($A52,Hauptabrechnung!$C$15:$C$226,0),2))</f>
        <v/>
      </c>
      <c r="E52" s="75" t="str">
        <f>IF(ISNA(INDEX(Hauptabrechnung!$O$15:$AA$226,MATCH($A52,Hauptabrechnung!$C$13:$C$226,0),5)),"",INDEX(Hauptabrechnung!$O$15:$AA$226,MATCH($A52,Hauptabrechnung!$C$15:$C$226,0),5))</f>
        <v/>
      </c>
      <c r="F52" s="75" t="str">
        <f>IF(ISNA(INDEX(Hauptabrechnung!$O$15:$AA$226,MATCH($A52,Hauptabrechnung!$C$13:$C$226,0),6)),"",INDEX(Hauptabrechnung!$O$15:$AA$226,MATCH($A52,Hauptabrechnung!$C$15:$C$226,0),6))</f>
        <v/>
      </c>
    </row>
    <row r="53" spans="1:6">
      <c r="A53" s="4">
        <v>44</v>
      </c>
      <c r="B53" s="4"/>
      <c r="C53" s="133" t="str">
        <f>IF(ISNA(INDEX(Hauptabrechnung!$O$15:$AA$226,MATCH($A53,Hauptabrechnung!$C$13:$C$226,0),1)),"",INDEX(Hauptabrechnung!$O$15:$AA$226,MATCH($A53,Hauptabrechnung!$C$15:$C$226,0),1))</f>
        <v/>
      </c>
      <c r="D53" s="36" t="str">
        <f>IF(ISNA(INDEX(Hauptabrechnung!$O$15:$AA$226,MATCH($A53,Hauptabrechnung!$C$13:$C$226,0),2)),"",INDEX(Hauptabrechnung!$O$15:$AA$226,MATCH($A53,Hauptabrechnung!$C$15:$C$226,0),2))</f>
        <v/>
      </c>
      <c r="E53" s="75" t="str">
        <f>IF(ISNA(INDEX(Hauptabrechnung!$O$15:$AA$226,MATCH($A53,Hauptabrechnung!$C$13:$C$226,0),5)),"",INDEX(Hauptabrechnung!$O$15:$AA$226,MATCH($A53,Hauptabrechnung!$C$15:$C$226,0),5))</f>
        <v/>
      </c>
      <c r="F53" s="75" t="str">
        <f>IF(ISNA(INDEX(Hauptabrechnung!$O$15:$AA$226,MATCH($A53,Hauptabrechnung!$C$13:$C$226,0),6)),"",INDEX(Hauptabrechnung!$O$15:$AA$226,MATCH($A53,Hauptabrechnung!$C$15:$C$226,0),6))</f>
        <v/>
      </c>
    </row>
    <row r="54" spans="1:6">
      <c r="A54" s="4">
        <v>45</v>
      </c>
      <c r="B54" s="4"/>
      <c r="C54" s="133" t="str">
        <f>IF(ISNA(INDEX(Hauptabrechnung!$O$15:$AA$226,MATCH($A54,Hauptabrechnung!$C$13:$C$226,0),1)),"",INDEX(Hauptabrechnung!$O$15:$AA$226,MATCH($A54,Hauptabrechnung!$C$15:$C$226,0),1))</f>
        <v/>
      </c>
      <c r="D54" s="36" t="str">
        <f>IF(ISNA(INDEX(Hauptabrechnung!$O$15:$AA$226,MATCH($A54,Hauptabrechnung!$C$13:$C$226,0),2)),"",INDEX(Hauptabrechnung!$O$15:$AA$226,MATCH($A54,Hauptabrechnung!$C$15:$C$226,0),2))</f>
        <v/>
      </c>
      <c r="E54" s="75" t="str">
        <f>IF(ISNA(INDEX(Hauptabrechnung!$O$15:$AA$226,MATCH($A54,Hauptabrechnung!$C$13:$C$226,0),5)),"",INDEX(Hauptabrechnung!$O$15:$AA$226,MATCH($A54,Hauptabrechnung!$C$15:$C$226,0),5))</f>
        <v/>
      </c>
      <c r="F54" s="75" t="str">
        <f>IF(ISNA(INDEX(Hauptabrechnung!$O$15:$AA$226,MATCH($A54,Hauptabrechnung!$C$13:$C$226,0),6)),"",INDEX(Hauptabrechnung!$O$15:$AA$226,MATCH($A54,Hauptabrechnung!$C$15:$C$226,0),6))</f>
        <v/>
      </c>
    </row>
    <row r="55" spans="1:6">
      <c r="A55" s="4">
        <v>46</v>
      </c>
      <c r="B55" s="4"/>
      <c r="C55" s="133" t="str">
        <f>IF(ISNA(INDEX(Hauptabrechnung!$O$15:$AA$226,MATCH($A55,Hauptabrechnung!$C$13:$C$226,0),1)),"",INDEX(Hauptabrechnung!$O$15:$AA$226,MATCH($A55,Hauptabrechnung!$C$15:$C$226,0),1))</f>
        <v/>
      </c>
      <c r="D55" s="36" t="str">
        <f>IF(ISNA(INDEX(Hauptabrechnung!$O$15:$AA$226,MATCH($A55,Hauptabrechnung!$C$13:$C$226,0),2)),"",INDEX(Hauptabrechnung!$O$15:$AA$226,MATCH($A55,Hauptabrechnung!$C$15:$C$226,0),2))</f>
        <v/>
      </c>
      <c r="E55" s="75" t="str">
        <f>IF(ISNA(INDEX(Hauptabrechnung!$O$15:$AA$226,MATCH($A55,Hauptabrechnung!$C$13:$C$226,0),5)),"",INDEX(Hauptabrechnung!$O$15:$AA$226,MATCH($A55,Hauptabrechnung!$C$15:$C$226,0),5))</f>
        <v/>
      </c>
      <c r="F55" s="75" t="str">
        <f>IF(ISNA(INDEX(Hauptabrechnung!$O$15:$AA$226,MATCH($A55,Hauptabrechnung!$C$13:$C$226,0),6)),"",INDEX(Hauptabrechnung!$O$15:$AA$226,MATCH($A55,Hauptabrechnung!$C$15:$C$226,0),6))</f>
        <v/>
      </c>
    </row>
    <row r="56" spans="1:6">
      <c r="A56" s="4">
        <v>47</v>
      </c>
      <c r="B56" s="4"/>
      <c r="C56" s="133" t="str">
        <f>IF(ISNA(INDEX(Hauptabrechnung!$O$15:$AA$226,MATCH($A56,Hauptabrechnung!$C$13:$C$226,0),1)),"",INDEX(Hauptabrechnung!$O$15:$AA$226,MATCH($A56,Hauptabrechnung!$C$15:$C$226,0),1))</f>
        <v/>
      </c>
      <c r="D56" s="36" t="str">
        <f>IF(ISNA(INDEX(Hauptabrechnung!$O$15:$AA$226,MATCH($A56,Hauptabrechnung!$C$13:$C$226,0),2)),"",INDEX(Hauptabrechnung!$O$15:$AA$226,MATCH($A56,Hauptabrechnung!$C$15:$C$226,0),2))</f>
        <v/>
      </c>
      <c r="E56" s="75" t="str">
        <f>IF(ISNA(INDEX(Hauptabrechnung!$O$15:$AA$226,MATCH($A56,Hauptabrechnung!$C$13:$C$226,0),5)),"",INDEX(Hauptabrechnung!$O$15:$AA$226,MATCH($A56,Hauptabrechnung!$C$15:$C$226,0),5))</f>
        <v/>
      </c>
      <c r="F56" s="75" t="str">
        <f>IF(ISNA(INDEX(Hauptabrechnung!$O$15:$AA$226,MATCH($A56,Hauptabrechnung!$C$13:$C$226,0),6)),"",INDEX(Hauptabrechnung!$O$15:$AA$226,MATCH($A56,Hauptabrechnung!$C$15:$C$226,0),6))</f>
        <v/>
      </c>
    </row>
    <row r="57" spans="1:6">
      <c r="A57" s="4">
        <v>48</v>
      </c>
      <c r="B57" s="4"/>
      <c r="C57" s="133" t="str">
        <f>IF(ISNA(INDEX(Hauptabrechnung!$O$15:$AA$226,MATCH($A57,Hauptabrechnung!$C$13:$C$226,0),1)),"",INDEX(Hauptabrechnung!$O$15:$AA$226,MATCH($A57,Hauptabrechnung!$C$15:$C$226,0),1))</f>
        <v/>
      </c>
      <c r="D57" s="36" t="str">
        <f>IF(ISNA(INDEX(Hauptabrechnung!$O$15:$AA$226,MATCH($A57,Hauptabrechnung!$C$13:$C$226,0),2)),"",INDEX(Hauptabrechnung!$O$15:$AA$226,MATCH($A57,Hauptabrechnung!$C$15:$C$226,0),2))</f>
        <v/>
      </c>
      <c r="E57" s="75" t="str">
        <f>IF(ISNA(INDEX(Hauptabrechnung!$O$15:$AA$226,MATCH($A57,Hauptabrechnung!$C$13:$C$226,0),5)),"",INDEX(Hauptabrechnung!$O$15:$AA$226,MATCH($A57,Hauptabrechnung!$C$15:$C$226,0),5))</f>
        <v/>
      </c>
      <c r="F57" s="75" t="str">
        <f>IF(ISNA(INDEX(Hauptabrechnung!$O$15:$AA$226,MATCH($A57,Hauptabrechnung!$C$13:$C$226,0),6)),"",INDEX(Hauptabrechnung!$O$15:$AA$226,MATCH($A57,Hauptabrechnung!$C$15:$C$226,0),6))</f>
        <v/>
      </c>
    </row>
    <row r="58" spans="1:6">
      <c r="A58" s="4">
        <v>49</v>
      </c>
      <c r="B58" s="4"/>
      <c r="C58" s="133" t="str">
        <f>IF(ISNA(INDEX(Hauptabrechnung!$O$15:$AA$226,MATCH($A58,Hauptabrechnung!$C$13:$C$226,0),1)),"",INDEX(Hauptabrechnung!$O$15:$AA$226,MATCH($A58,Hauptabrechnung!$C$15:$C$226,0),1))</f>
        <v/>
      </c>
      <c r="D58" s="36" t="str">
        <f>IF(ISNA(INDEX(Hauptabrechnung!$O$15:$AA$226,MATCH($A58,Hauptabrechnung!$C$13:$C$226,0),2)),"",INDEX(Hauptabrechnung!$O$15:$AA$226,MATCH($A58,Hauptabrechnung!$C$15:$C$226,0),2))</f>
        <v/>
      </c>
      <c r="E58" s="75" t="str">
        <f>IF(ISNA(INDEX(Hauptabrechnung!$O$15:$AA$226,MATCH($A58,Hauptabrechnung!$C$13:$C$226,0),5)),"",INDEX(Hauptabrechnung!$O$15:$AA$226,MATCH($A58,Hauptabrechnung!$C$15:$C$226,0),5))</f>
        <v/>
      </c>
      <c r="F58" s="75" t="str">
        <f>IF(ISNA(INDEX(Hauptabrechnung!$O$15:$AA$226,MATCH($A58,Hauptabrechnung!$C$13:$C$226,0),6)),"",INDEX(Hauptabrechnung!$O$15:$AA$226,MATCH($A58,Hauptabrechnung!$C$15:$C$226,0),6))</f>
        <v/>
      </c>
    </row>
    <row r="59" spans="1:6">
      <c r="A59" s="4">
        <v>50</v>
      </c>
      <c r="B59" s="4"/>
      <c r="C59" s="133" t="str">
        <f>IF(ISNA(INDEX(Hauptabrechnung!$O$15:$AA$226,MATCH($A59,Hauptabrechnung!$C$13:$C$226,0),1)),"",INDEX(Hauptabrechnung!$O$15:$AA$226,MATCH($A59,Hauptabrechnung!$C$15:$C$226,0),1))</f>
        <v/>
      </c>
      <c r="D59" s="36" t="str">
        <f>IF(ISNA(INDEX(Hauptabrechnung!$O$15:$AA$226,MATCH($A59,Hauptabrechnung!$C$13:$C$226,0),2)),"",INDEX(Hauptabrechnung!$O$15:$AA$226,MATCH($A59,Hauptabrechnung!$C$15:$C$226,0),2))</f>
        <v/>
      </c>
      <c r="E59" s="75" t="str">
        <f>IF(ISNA(INDEX(Hauptabrechnung!$O$15:$AA$226,MATCH($A59,Hauptabrechnung!$C$13:$C$226,0),5)),"",INDEX(Hauptabrechnung!$O$15:$AA$226,MATCH($A59,Hauptabrechnung!$C$15:$C$226,0),5))</f>
        <v/>
      </c>
      <c r="F59" s="75" t="str">
        <f>IF(ISNA(INDEX(Hauptabrechnung!$O$15:$AA$226,MATCH($A59,Hauptabrechnung!$C$13:$C$226,0),6)),"",INDEX(Hauptabrechnung!$O$15:$AA$226,MATCH($A59,Hauptabrechnung!$C$15:$C$226,0),6))</f>
        <v/>
      </c>
    </row>
    <row r="60" spans="1:6">
      <c r="A60" s="4">
        <v>51</v>
      </c>
      <c r="B60" s="4"/>
      <c r="C60" s="133" t="str">
        <f>IF(ISNA(INDEX(Hauptabrechnung!$O$15:$AA$226,MATCH($A60,Hauptabrechnung!$C$13:$C$226,0),1)),"",INDEX(Hauptabrechnung!$O$15:$AA$226,MATCH($A60,Hauptabrechnung!$C$15:$C$226,0),1))</f>
        <v/>
      </c>
      <c r="D60" s="36" t="str">
        <f>IF(ISNA(INDEX(Hauptabrechnung!$O$15:$AA$226,MATCH($A60,Hauptabrechnung!$C$13:$C$226,0),2)),"",INDEX(Hauptabrechnung!$O$15:$AA$226,MATCH($A60,Hauptabrechnung!$C$15:$C$226,0),2))</f>
        <v/>
      </c>
      <c r="E60" s="75" t="str">
        <f>IF(ISNA(INDEX(Hauptabrechnung!$O$15:$AA$226,MATCH($A60,Hauptabrechnung!$C$13:$C$226,0),5)),"",INDEX(Hauptabrechnung!$O$15:$AA$226,MATCH($A60,Hauptabrechnung!$C$15:$C$226,0),5))</f>
        <v/>
      </c>
      <c r="F60" s="75" t="str">
        <f>IF(ISNA(INDEX(Hauptabrechnung!$O$15:$AA$226,MATCH($A60,Hauptabrechnung!$C$13:$C$226,0),6)),"",INDEX(Hauptabrechnung!$O$15:$AA$226,MATCH($A60,Hauptabrechnung!$C$15:$C$226,0),6))</f>
        <v/>
      </c>
    </row>
    <row r="61" spans="1:6">
      <c r="A61" s="4">
        <v>52</v>
      </c>
      <c r="B61" s="4"/>
      <c r="C61" s="133" t="str">
        <f>IF(ISNA(INDEX(Hauptabrechnung!$O$15:$AA$226,MATCH($A61,Hauptabrechnung!$C$13:$C$226,0),1)),"",INDEX(Hauptabrechnung!$O$15:$AA$226,MATCH($A61,Hauptabrechnung!$C$15:$C$226,0),1))</f>
        <v/>
      </c>
      <c r="D61" s="36" t="str">
        <f>IF(ISNA(INDEX(Hauptabrechnung!$O$15:$AA$226,MATCH($A61,Hauptabrechnung!$C$13:$C$226,0),2)),"",INDEX(Hauptabrechnung!$O$15:$AA$226,MATCH($A61,Hauptabrechnung!$C$15:$C$226,0),2))</f>
        <v/>
      </c>
      <c r="E61" s="75" t="str">
        <f>IF(ISNA(INDEX(Hauptabrechnung!$O$15:$AA$226,MATCH($A61,Hauptabrechnung!$C$13:$C$226,0),5)),"",INDEX(Hauptabrechnung!$O$15:$AA$226,MATCH($A61,Hauptabrechnung!$C$15:$C$226,0),5))</f>
        <v/>
      </c>
      <c r="F61" s="75" t="str">
        <f>IF(ISNA(INDEX(Hauptabrechnung!$O$15:$AA$226,MATCH($A61,Hauptabrechnung!$C$13:$C$226,0),6)),"",INDEX(Hauptabrechnung!$O$15:$AA$226,MATCH($A61,Hauptabrechnung!$C$15:$C$226,0),6))</f>
        <v/>
      </c>
    </row>
    <row r="62" spans="1:6">
      <c r="A62" s="4">
        <v>53</v>
      </c>
      <c r="B62" s="4"/>
      <c r="C62" s="133" t="str">
        <f>IF(ISNA(INDEX(Hauptabrechnung!$O$15:$AA$226,MATCH($A62,Hauptabrechnung!$C$13:$C$226,0),1)),"",INDEX(Hauptabrechnung!$O$15:$AA$226,MATCH($A62,Hauptabrechnung!$C$15:$C$226,0),1))</f>
        <v/>
      </c>
      <c r="D62" s="36" t="str">
        <f>IF(ISNA(INDEX(Hauptabrechnung!$O$15:$AA$226,MATCH($A62,Hauptabrechnung!$C$13:$C$226,0),2)),"",INDEX(Hauptabrechnung!$O$15:$AA$226,MATCH($A62,Hauptabrechnung!$C$15:$C$226,0),2))</f>
        <v/>
      </c>
      <c r="E62" s="75" t="str">
        <f>IF(ISNA(INDEX(Hauptabrechnung!$O$15:$AA$226,MATCH($A62,Hauptabrechnung!$C$13:$C$226,0),5)),"",INDEX(Hauptabrechnung!$O$15:$AA$226,MATCH($A62,Hauptabrechnung!$C$15:$C$226,0),5))</f>
        <v/>
      </c>
      <c r="F62" s="75" t="str">
        <f>IF(ISNA(INDEX(Hauptabrechnung!$O$15:$AA$226,MATCH($A62,Hauptabrechnung!$C$13:$C$226,0),6)),"",INDEX(Hauptabrechnung!$O$15:$AA$226,MATCH($A62,Hauptabrechnung!$C$15:$C$226,0),6))</f>
        <v/>
      </c>
    </row>
    <row r="63" spans="1:6">
      <c r="A63" s="4">
        <v>54</v>
      </c>
      <c r="B63" s="4"/>
      <c r="C63" s="133" t="str">
        <f>IF(ISNA(INDEX(Hauptabrechnung!$O$15:$AA$226,MATCH($A63,Hauptabrechnung!$C$13:$C$226,0),1)),"",INDEX(Hauptabrechnung!$O$15:$AA$226,MATCH($A63,Hauptabrechnung!$C$15:$C$226,0),1))</f>
        <v/>
      </c>
      <c r="D63" s="36" t="str">
        <f>IF(ISNA(INDEX(Hauptabrechnung!$O$15:$AA$226,MATCH($A63,Hauptabrechnung!$C$13:$C$226,0),2)),"",INDEX(Hauptabrechnung!$O$15:$AA$226,MATCH($A63,Hauptabrechnung!$C$15:$C$226,0),2))</f>
        <v/>
      </c>
      <c r="E63" s="75" t="str">
        <f>IF(ISNA(INDEX(Hauptabrechnung!$O$15:$AA$226,MATCH($A63,Hauptabrechnung!$C$13:$C$226,0),5)),"",INDEX(Hauptabrechnung!$O$15:$AA$226,MATCH($A63,Hauptabrechnung!$C$15:$C$226,0),5))</f>
        <v/>
      </c>
      <c r="F63" s="75" t="str">
        <f>IF(ISNA(INDEX(Hauptabrechnung!$O$15:$AA$226,MATCH($A63,Hauptabrechnung!$C$13:$C$226,0),6)),"",INDEX(Hauptabrechnung!$O$15:$AA$226,MATCH($A63,Hauptabrechnung!$C$15:$C$226,0),6))</f>
        <v/>
      </c>
    </row>
    <row r="64" spans="1:6">
      <c r="A64" s="4">
        <v>55</v>
      </c>
      <c r="B64" s="4"/>
      <c r="C64" s="133" t="str">
        <f>IF(ISNA(INDEX(Hauptabrechnung!$O$15:$AA$226,MATCH($A64,Hauptabrechnung!$C$13:$C$226,0),1)),"",INDEX(Hauptabrechnung!$O$15:$AA$226,MATCH($A64,Hauptabrechnung!$C$15:$C$226,0),1))</f>
        <v/>
      </c>
      <c r="D64" s="36" t="str">
        <f>IF(ISNA(INDEX(Hauptabrechnung!$O$15:$AA$226,MATCH($A64,Hauptabrechnung!$C$13:$C$226,0),2)),"",INDEX(Hauptabrechnung!$O$15:$AA$226,MATCH($A64,Hauptabrechnung!$C$15:$C$226,0),2))</f>
        <v/>
      </c>
      <c r="E64" s="75" t="str">
        <f>IF(ISNA(INDEX(Hauptabrechnung!$O$15:$AA$226,MATCH($A64,Hauptabrechnung!$C$13:$C$226,0),5)),"",INDEX(Hauptabrechnung!$O$15:$AA$226,MATCH($A64,Hauptabrechnung!$C$15:$C$226,0),5))</f>
        <v/>
      </c>
      <c r="F64" s="75" t="str">
        <f>IF(ISNA(INDEX(Hauptabrechnung!$O$15:$AA$226,MATCH($A64,Hauptabrechnung!$C$13:$C$226,0),6)),"",INDEX(Hauptabrechnung!$O$15:$AA$226,MATCH($A64,Hauptabrechnung!$C$15:$C$226,0),6))</f>
        <v/>
      </c>
    </row>
    <row r="65" spans="1:6">
      <c r="A65" s="4">
        <v>56</v>
      </c>
      <c r="B65" s="4"/>
      <c r="C65" s="133" t="str">
        <f>IF(ISNA(INDEX(Hauptabrechnung!$O$15:$AA$226,MATCH($A65,Hauptabrechnung!$C$13:$C$226,0),1)),"",INDEX(Hauptabrechnung!$O$15:$AA$226,MATCH($A65,Hauptabrechnung!$C$15:$C$226,0),1))</f>
        <v/>
      </c>
      <c r="D65" s="36" t="str">
        <f>IF(ISNA(INDEX(Hauptabrechnung!$O$15:$AA$226,MATCH($A65,Hauptabrechnung!$C$13:$C$226,0),2)),"",INDEX(Hauptabrechnung!$O$15:$AA$226,MATCH($A65,Hauptabrechnung!$C$15:$C$226,0),2))</f>
        <v/>
      </c>
      <c r="E65" s="75" t="str">
        <f>IF(ISNA(INDEX(Hauptabrechnung!$O$15:$AA$226,MATCH($A65,Hauptabrechnung!$C$13:$C$226,0),5)),"",INDEX(Hauptabrechnung!$O$15:$AA$226,MATCH($A65,Hauptabrechnung!$C$15:$C$226,0),5))</f>
        <v/>
      </c>
      <c r="F65" s="75" t="str">
        <f>IF(ISNA(INDEX(Hauptabrechnung!$O$15:$AA$226,MATCH($A65,Hauptabrechnung!$C$13:$C$226,0),6)),"",INDEX(Hauptabrechnung!$O$15:$AA$226,MATCH($A65,Hauptabrechnung!$C$15:$C$226,0),6))</f>
        <v/>
      </c>
    </row>
    <row r="66" spans="1:6">
      <c r="A66" s="4">
        <v>57</v>
      </c>
      <c r="B66" s="4"/>
      <c r="C66" s="133" t="str">
        <f>IF(ISNA(INDEX(Hauptabrechnung!$O$15:$AA$226,MATCH($A66,Hauptabrechnung!$C$13:$C$226,0),1)),"",INDEX(Hauptabrechnung!$O$15:$AA$226,MATCH($A66,Hauptabrechnung!$C$15:$C$226,0),1))</f>
        <v/>
      </c>
      <c r="D66" s="36" t="str">
        <f>IF(ISNA(INDEX(Hauptabrechnung!$O$15:$AA$226,MATCH($A66,Hauptabrechnung!$C$13:$C$226,0),2)),"",INDEX(Hauptabrechnung!$O$15:$AA$226,MATCH($A66,Hauptabrechnung!$C$15:$C$226,0),2))</f>
        <v/>
      </c>
      <c r="E66" s="75" t="str">
        <f>IF(ISNA(INDEX(Hauptabrechnung!$O$15:$AA$226,MATCH($A66,Hauptabrechnung!$C$13:$C$226,0),5)),"",INDEX(Hauptabrechnung!$O$15:$AA$226,MATCH($A66,Hauptabrechnung!$C$15:$C$226,0),5))</f>
        <v/>
      </c>
      <c r="F66" s="75" t="str">
        <f>IF(ISNA(INDEX(Hauptabrechnung!$O$15:$AA$226,MATCH($A66,Hauptabrechnung!$C$13:$C$226,0),6)),"",INDEX(Hauptabrechnung!$O$15:$AA$226,MATCH($A66,Hauptabrechnung!$C$15:$C$226,0),6))</f>
        <v/>
      </c>
    </row>
    <row r="67" spans="1:6">
      <c r="A67" s="4">
        <v>58</v>
      </c>
      <c r="B67" s="4"/>
      <c r="C67" s="133" t="str">
        <f>IF(ISNA(INDEX(Hauptabrechnung!$O$15:$AA$226,MATCH($A67,Hauptabrechnung!$C$13:$C$226,0),1)),"",INDEX(Hauptabrechnung!$O$15:$AA$226,MATCH($A67,Hauptabrechnung!$C$15:$C$226,0),1))</f>
        <v/>
      </c>
      <c r="D67" s="36" t="str">
        <f>IF(ISNA(INDEX(Hauptabrechnung!$O$15:$AA$226,MATCH($A67,Hauptabrechnung!$C$13:$C$226,0),2)),"",INDEX(Hauptabrechnung!$O$15:$AA$226,MATCH($A67,Hauptabrechnung!$C$15:$C$226,0),2))</f>
        <v/>
      </c>
      <c r="E67" s="75" t="str">
        <f>IF(ISNA(INDEX(Hauptabrechnung!$O$15:$AA$226,MATCH($A67,Hauptabrechnung!$C$13:$C$226,0),5)),"",INDEX(Hauptabrechnung!$O$15:$AA$226,MATCH($A67,Hauptabrechnung!$C$15:$C$226,0),5))</f>
        <v/>
      </c>
      <c r="F67" s="75" t="str">
        <f>IF(ISNA(INDEX(Hauptabrechnung!$O$15:$AA$226,MATCH($A67,Hauptabrechnung!$C$13:$C$226,0),6)),"",INDEX(Hauptabrechnung!$O$15:$AA$226,MATCH($A67,Hauptabrechnung!$C$15:$C$226,0),6))</f>
        <v/>
      </c>
    </row>
    <row r="68" spans="1:6">
      <c r="A68" s="4">
        <v>59</v>
      </c>
      <c r="B68" s="4"/>
      <c r="C68" s="133" t="str">
        <f>IF(ISNA(INDEX(Hauptabrechnung!$O$15:$AA$226,MATCH($A68,Hauptabrechnung!$C$13:$C$226,0),1)),"",INDEX(Hauptabrechnung!$O$15:$AA$226,MATCH($A68,Hauptabrechnung!$C$15:$C$226,0),1))</f>
        <v/>
      </c>
      <c r="D68" s="36" t="str">
        <f>IF(ISNA(INDEX(Hauptabrechnung!$O$15:$AA$226,MATCH($A68,Hauptabrechnung!$C$13:$C$226,0),2)),"",INDEX(Hauptabrechnung!$O$15:$AA$226,MATCH($A68,Hauptabrechnung!$C$15:$C$226,0),2))</f>
        <v/>
      </c>
      <c r="E68" s="75" t="str">
        <f>IF(ISNA(INDEX(Hauptabrechnung!$O$15:$AA$226,MATCH($A68,Hauptabrechnung!$C$13:$C$226,0),5)),"",INDEX(Hauptabrechnung!$O$15:$AA$226,MATCH($A68,Hauptabrechnung!$C$15:$C$226,0),5))</f>
        <v/>
      </c>
      <c r="F68" s="75" t="str">
        <f>IF(ISNA(INDEX(Hauptabrechnung!$O$15:$AA$226,MATCH($A68,Hauptabrechnung!$C$13:$C$226,0),6)),"",INDEX(Hauptabrechnung!$O$15:$AA$226,MATCH($A68,Hauptabrechnung!$C$15:$C$226,0),6))</f>
        <v/>
      </c>
    </row>
    <row r="69" spans="1:6">
      <c r="A69" s="4">
        <v>60</v>
      </c>
      <c r="B69" s="4"/>
      <c r="C69" s="133" t="str">
        <f>IF(ISNA(INDEX(Hauptabrechnung!$O$15:$AA$226,MATCH($A69,Hauptabrechnung!$C$13:$C$226,0),1)),"",INDEX(Hauptabrechnung!$O$15:$AA$226,MATCH($A69,Hauptabrechnung!$C$15:$C$226,0),1))</f>
        <v/>
      </c>
      <c r="D69" s="36" t="str">
        <f>IF(ISNA(INDEX(Hauptabrechnung!$O$15:$AA$226,MATCH($A69,Hauptabrechnung!$C$13:$C$226,0),2)),"",INDEX(Hauptabrechnung!$O$15:$AA$226,MATCH($A69,Hauptabrechnung!$C$15:$C$226,0),2))</f>
        <v/>
      </c>
      <c r="E69" s="75" t="str">
        <f>IF(ISNA(INDEX(Hauptabrechnung!$O$15:$AA$226,MATCH($A69,Hauptabrechnung!$C$13:$C$226,0),5)),"",INDEX(Hauptabrechnung!$O$15:$AA$226,MATCH($A69,Hauptabrechnung!$C$15:$C$226,0),5))</f>
        <v/>
      </c>
      <c r="F69" s="75" t="str">
        <f>IF(ISNA(INDEX(Hauptabrechnung!$O$15:$AA$226,MATCH($A69,Hauptabrechnung!$C$13:$C$226,0),6)),"",INDEX(Hauptabrechnung!$O$15:$AA$226,MATCH($A69,Hauptabrechnung!$C$15:$C$226,0),6))</f>
        <v/>
      </c>
    </row>
    <row r="70" spans="1:6">
      <c r="A70" s="4">
        <v>61</v>
      </c>
      <c r="B70" s="4"/>
      <c r="C70" s="133" t="str">
        <f>IF(ISNA(INDEX(Hauptabrechnung!$O$15:$AA$226,MATCH($A70,Hauptabrechnung!$C$13:$C$226,0),1)),"",INDEX(Hauptabrechnung!$O$15:$AA$226,MATCH($A70,Hauptabrechnung!$C$15:$C$226,0),1))</f>
        <v/>
      </c>
      <c r="D70" s="36" t="str">
        <f>IF(ISNA(INDEX(Hauptabrechnung!$O$15:$AA$226,MATCH($A70,Hauptabrechnung!$C$13:$C$226,0),2)),"",INDEX(Hauptabrechnung!$O$15:$AA$226,MATCH($A70,Hauptabrechnung!$C$15:$C$226,0),2))</f>
        <v/>
      </c>
      <c r="E70" s="75" t="str">
        <f>IF(ISNA(INDEX(Hauptabrechnung!$O$15:$AA$226,MATCH($A70,Hauptabrechnung!$C$13:$C$226,0),5)),"",INDEX(Hauptabrechnung!$O$15:$AA$226,MATCH($A70,Hauptabrechnung!$C$15:$C$226,0),5))</f>
        <v/>
      </c>
      <c r="F70" s="75" t="str">
        <f>IF(ISNA(INDEX(Hauptabrechnung!$O$15:$AA$226,MATCH($A70,Hauptabrechnung!$C$13:$C$226,0),6)),"",INDEX(Hauptabrechnung!$O$15:$AA$226,MATCH($A70,Hauptabrechnung!$C$15:$C$226,0),6))</f>
        <v/>
      </c>
    </row>
    <row r="71" spans="1:6">
      <c r="A71" s="4">
        <v>62</v>
      </c>
      <c r="B71" s="4"/>
      <c r="C71" s="133" t="str">
        <f>IF(ISNA(INDEX(Hauptabrechnung!$O$15:$AA$226,MATCH($A71,Hauptabrechnung!$C$13:$C$226,0),1)),"",INDEX(Hauptabrechnung!$O$15:$AA$226,MATCH($A71,Hauptabrechnung!$C$15:$C$226,0),1))</f>
        <v/>
      </c>
      <c r="D71" s="36" t="str">
        <f>IF(ISNA(INDEX(Hauptabrechnung!$O$15:$AA$226,MATCH($A71,Hauptabrechnung!$C$13:$C$226,0),2)),"",INDEX(Hauptabrechnung!$O$15:$AA$226,MATCH($A71,Hauptabrechnung!$C$15:$C$226,0),2))</f>
        <v/>
      </c>
      <c r="E71" s="75" t="str">
        <f>IF(ISNA(INDEX(Hauptabrechnung!$O$15:$AA$226,MATCH($A71,Hauptabrechnung!$C$13:$C$226,0),5)),"",INDEX(Hauptabrechnung!$O$15:$AA$226,MATCH($A71,Hauptabrechnung!$C$15:$C$226,0),5))</f>
        <v/>
      </c>
      <c r="F71" s="75" t="str">
        <f>IF(ISNA(INDEX(Hauptabrechnung!$O$15:$AA$226,MATCH($A71,Hauptabrechnung!$C$13:$C$226,0),6)),"",INDEX(Hauptabrechnung!$O$15:$AA$226,MATCH($A71,Hauptabrechnung!$C$15:$C$226,0),6))</f>
        <v/>
      </c>
    </row>
    <row r="72" spans="1:6">
      <c r="A72" s="4">
        <v>63</v>
      </c>
      <c r="B72" s="4"/>
      <c r="C72" s="133" t="str">
        <f>IF(ISNA(INDEX(Hauptabrechnung!$O$15:$AA$226,MATCH($A72,Hauptabrechnung!$C$13:$C$226,0),1)),"",INDEX(Hauptabrechnung!$O$15:$AA$226,MATCH($A72,Hauptabrechnung!$C$15:$C$226,0),1))</f>
        <v/>
      </c>
      <c r="D72" s="36" t="str">
        <f>IF(ISNA(INDEX(Hauptabrechnung!$O$15:$AA$226,MATCH($A72,Hauptabrechnung!$C$13:$C$226,0),2)),"",INDEX(Hauptabrechnung!$O$15:$AA$226,MATCH($A72,Hauptabrechnung!$C$15:$C$226,0),2))</f>
        <v/>
      </c>
      <c r="E72" s="75" t="str">
        <f>IF(ISNA(INDEX(Hauptabrechnung!$O$15:$AA$226,MATCH($A72,Hauptabrechnung!$C$13:$C$226,0),5)),"",INDEX(Hauptabrechnung!$O$15:$AA$226,MATCH($A72,Hauptabrechnung!$C$15:$C$226,0),5))</f>
        <v/>
      </c>
      <c r="F72" s="75" t="str">
        <f>IF(ISNA(INDEX(Hauptabrechnung!$O$15:$AA$226,MATCH($A72,Hauptabrechnung!$C$13:$C$226,0),6)),"",INDEX(Hauptabrechnung!$O$15:$AA$226,MATCH($A72,Hauptabrechnung!$C$15:$C$226,0),6))</f>
        <v/>
      </c>
    </row>
    <row r="73" spans="1:6">
      <c r="A73" s="4">
        <v>64</v>
      </c>
      <c r="B73" s="4"/>
      <c r="C73" s="133" t="str">
        <f>IF(ISNA(INDEX(Hauptabrechnung!$O$15:$AA$226,MATCH($A73,Hauptabrechnung!$C$13:$C$226,0),1)),"",INDEX(Hauptabrechnung!$O$15:$AA$226,MATCH($A73,Hauptabrechnung!$C$15:$C$226,0),1))</f>
        <v/>
      </c>
      <c r="D73" s="36" t="str">
        <f>IF(ISNA(INDEX(Hauptabrechnung!$O$15:$AA$226,MATCH($A73,Hauptabrechnung!$C$13:$C$226,0),2)),"",INDEX(Hauptabrechnung!$O$15:$AA$226,MATCH($A73,Hauptabrechnung!$C$15:$C$226,0),2))</f>
        <v/>
      </c>
      <c r="E73" s="75" t="str">
        <f>IF(ISNA(INDEX(Hauptabrechnung!$O$15:$AA$226,MATCH($A73,Hauptabrechnung!$C$13:$C$226,0),5)),"",INDEX(Hauptabrechnung!$O$15:$AA$226,MATCH($A73,Hauptabrechnung!$C$15:$C$226,0),5))</f>
        <v/>
      </c>
      <c r="F73" s="75" t="str">
        <f>IF(ISNA(INDEX(Hauptabrechnung!$O$15:$AA$226,MATCH($A73,Hauptabrechnung!$C$13:$C$226,0),6)),"",INDEX(Hauptabrechnung!$O$15:$AA$226,MATCH($A73,Hauptabrechnung!$C$15:$C$226,0),6))</f>
        <v/>
      </c>
    </row>
    <row r="74" spans="1:6">
      <c r="A74" s="4">
        <v>65</v>
      </c>
      <c r="B74" s="4"/>
      <c r="C74" s="133" t="str">
        <f>IF(ISNA(INDEX(Hauptabrechnung!$O$15:$AA$226,MATCH($A74,Hauptabrechnung!$C$13:$C$226,0),1)),"",INDEX(Hauptabrechnung!$O$15:$AA$226,MATCH($A74,Hauptabrechnung!$C$15:$C$226,0),1))</f>
        <v/>
      </c>
      <c r="D74" s="36" t="str">
        <f>IF(ISNA(INDEX(Hauptabrechnung!$O$15:$AA$226,MATCH($A74,Hauptabrechnung!$C$13:$C$226,0),2)),"",INDEX(Hauptabrechnung!$O$15:$AA$226,MATCH($A74,Hauptabrechnung!$C$15:$C$226,0),2))</f>
        <v/>
      </c>
      <c r="E74" s="75" t="str">
        <f>IF(ISNA(INDEX(Hauptabrechnung!$O$15:$AA$226,MATCH($A74,Hauptabrechnung!$C$13:$C$226,0),5)),"",INDEX(Hauptabrechnung!$O$15:$AA$226,MATCH($A74,Hauptabrechnung!$C$15:$C$226,0),5))</f>
        <v/>
      </c>
      <c r="F74" s="75" t="str">
        <f>IF(ISNA(INDEX(Hauptabrechnung!$O$15:$AA$226,MATCH($A74,Hauptabrechnung!$C$13:$C$226,0),6)),"",INDEX(Hauptabrechnung!$O$15:$AA$226,MATCH($A74,Hauptabrechnung!$C$15:$C$226,0),6))</f>
        <v/>
      </c>
    </row>
    <row r="75" spans="1:6">
      <c r="A75" s="4">
        <v>66</v>
      </c>
      <c r="B75" s="4"/>
      <c r="C75" s="133" t="str">
        <f>IF(ISNA(INDEX(Hauptabrechnung!$O$15:$AA$226,MATCH($A75,Hauptabrechnung!$C$13:$C$226,0),1)),"",INDEX(Hauptabrechnung!$O$15:$AA$226,MATCH($A75,Hauptabrechnung!$C$15:$C$226,0),1))</f>
        <v/>
      </c>
      <c r="D75" s="36" t="str">
        <f>IF(ISNA(INDEX(Hauptabrechnung!$O$15:$AA$226,MATCH($A75,Hauptabrechnung!$C$13:$C$226,0),2)),"",INDEX(Hauptabrechnung!$O$15:$AA$226,MATCH($A75,Hauptabrechnung!$C$15:$C$226,0),2))</f>
        <v/>
      </c>
      <c r="E75" s="75" t="str">
        <f>IF(ISNA(INDEX(Hauptabrechnung!$O$15:$AA$226,MATCH($A75,Hauptabrechnung!$C$13:$C$226,0),5)),"",INDEX(Hauptabrechnung!$O$15:$AA$226,MATCH($A75,Hauptabrechnung!$C$15:$C$226,0),5))</f>
        <v/>
      </c>
      <c r="F75" s="75" t="str">
        <f>IF(ISNA(INDEX(Hauptabrechnung!$O$15:$AA$226,MATCH($A75,Hauptabrechnung!$C$13:$C$226,0),6)),"",INDEX(Hauptabrechnung!$O$15:$AA$226,MATCH($A75,Hauptabrechnung!$C$15:$C$226,0),6))</f>
        <v/>
      </c>
    </row>
    <row r="76" spans="1:6">
      <c r="A76" s="4">
        <v>67</v>
      </c>
      <c r="B76" s="4"/>
      <c r="C76" s="133" t="str">
        <f>IF(ISNA(INDEX(Hauptabrechnung!$O$15:$AA$226,MATCH($A76,Hauptabrechnung!$C$13:$C$226,0),1)),"",INDEX(Hauptabrechnung!$O$15:$AA$226,MATCH($A76,Hauptabrechnung!$C$15:$C$226,0),1))</f>
        <v/>
      </c>
      <c r="D76" s="36" t="str">
        <f>IF(ISNA(INDEX(Hauptabrechnung!$O$15:$AA$226,MATCH($A76,Hauptabrechnung!$C$13:$C$226,0),2)),"",INDEX(Hauptabrechnung!$O$15:$AA$226,MATCH($A76,Hauptabrechnung!$C$15:$C$226,0),2))</f>
        <v/>
      </c>
      <c r="E76" s="75" t="str">
        <f>IF(ISNA(INDEX(Hauptabrechnung!$O$15:$AA$226,MATCH($A76,Hauptabrechnung!$C$13:$C$226,0),5)),"",INDEX(Hauptabrechnung!$O$15:$AA$226,MATCH($A76,Hauptabrechnung!$C$15:$C$226,0),5))</f>
        <v/>
      </c>
      <c r="F76" s="75" t="str">
        <f>IF(ISNA(INDEX(Hauptabrechnung!$O$15:$AA$226,MATCH($A76,Hauptabrechnung!$C$13:$C$226,0),6)),"",INDEX(Hauptabrechnung!$O$15:$AA$226,MATCH($A76,Hauptabrechnung!$C$15:$C$226,0),6))</f>
        <v/>
      </c>
    </row>
    <row r="77" spans="1:6">
      <c r="A77" s="4">
        <v>68</v>
      </c>
      <c r="B77" s="4"/>
      <c r="C77" s="133" t="str">
        <f>IF(ISNA(INDEX(Hauptabrechnung!$O$15:$AA$226,MATCH($A77,Hauptabrechnung!$C$13:$C$226,0),1)),"",INDEX(Hauptabrechnung!$O$15:$AA$226,MATCH($A77,Hauptabrechnung!$C$15:$C$226,0),1))</f>
        <v/>
      </c>
      <c r="D77" s="36" t="str">
        <f>IF(ISNA(INDEX(Hauptabrechnung!$O$15:$AA$226,MATCH($A77,Hauptabrechnung!$C$13:$C$226,0),2)),"",INDEX(Hauptabrechnung!$O$15:$AA$226,MATCH($A77,Hauptabrechnung!$C$15:$C$226,0),2))</f>
        <v/>
      </c>
      <c r="E77" s="75" t="str">
        <f>IF(ISNA(INDEX(Hauptabrechnung!$O$15:$AA$226,MATCH($A77,Hauptabrechnung!$C$13:$C$226,0),5)),"",INDEX(Hauptabrechnung!$O$15:$AA$226,MATCH($A77,Hauptabrechnung!$C$15:$C$226,0),5))</f>
        <v/>
      </c>
      <c r="F77" s="75" t="str">
        <f>IF(ISNA(INDEX(Hauptabrechnung!$O$15:$AA$226,MATCH($A77,Hauptabrechnung!$C$13:$C$226,0),6)),"",INDEX(Hauptabrechnung!$O$15:$AA$226,MATCH($A77,Hauptabrechnung!$C$15:$C$226,0),6))</f>
        <v/>
      </c>
    </row>
    <row r="78" spans="1:6">
      <c r="A78" s="4">
        <v>69</v>
      </c>
      <c r="B78" s="4"/>
      <c r="C78" s="133" t="str">
        <f>IF(ISNA(INDEX(Hauptabrechnung!$O$15:$AA$226,MATCH($A78,Hauptabrechnung!$C$13:$C$226,0),1)),"",INDEX(Hauptabrechnung!$O$15:$AA$226,MATCH($A78,Hauptabrechnung!$C$15:$C$226,0),1))</f>
        <v/>
      </c>
      <c r="D78" s="36" t="str">
        <f>IF(ISNA(INDEX(Hauptabrechnung!$O$15:$AA$226,MATCH($A78,Hauptabrechnung!$C$13:$C$226,0),2)),"",INDEX(Hauptabrechnung!$O$15:$AA$226,MATCH($A78,Hauptabrechnung!$C$15:$C$226,0),2))</f>
        <v/>
      </c>
      <c r="E78" s="75" t="str">
        <f>IF(ISNA(INDEX(Hauptabrechnung!$O$15:$AA$226,MATCH($A78,Hauptabrechnung!$C$13:$C$226,0),5)),"",INDEX(Hauptabrechnung!$O$15:$AA$226,MATCH($A78,Hauptabrechnung!$C$15:$C$226,0),5))</f>
        <v/>
      </c>
      <c r="F78" s="75" t="str">
        <f>IF(ISNA(INDEX(Hauptabrechnung!$O$15:$AA$226,MATCH($A78,Hauptabrechnung!$C$13:$C$226,0),6)),"",INDEX(Hauptabrechnung!$O$15:$AA$226,MATCH($A78,Hauptabrechnung!$C$15:$C$226,0),6))</f>
        <v/>
      </c>
    </row>
    <row r="79" spans="1:6">
      <c r="A79" s="4">
        <v>70</v>
      </c>
      <c r="B79" s="4"/>
      <c r="C79" s="133" t="str">
        <f>IF(ISNA(INDEX(Hauptabrechnung!$O$15:$AA$226,MATCH($A79,Hauptabrechnung!$C$13:$C$226,0),1)),"",INDEX(Hauptabrechnung!$O$15:$AA$226,MATCH($A79,Hauptabrechnung!$C$15:$C$226,0),1))</f>
        <v/>
      </c>
      <c r="D79" s="36" t="str">
        <f>IF(ISNA(INDEX(Hauptabrechnung!$O$15:$AA$226,MATCH($A79,Hauptabrechnung!$C$13:$C$226,0),2)),"",INDEX(Hauptabrechnung!$O$15:$AA$226,MATCH($A79,Hauptabrechnung!$C$15:$C$226,0),2))</f>
        <v/>
      </c>
      <c r="E79" s="75" t="str">
        <f>IF(ISNA(INDEX(Hauptabrechnung!$O$15:$AA$226,MATCH($A79,Hauptabrechnung!$C$13:$C$226,0),5)),"",INDEX(Hauptabrechnung!$O$15:$AA$226,MATCH($A79,Hauptabrechnung!$C$15:$C$226,0),5))</f>
        <v/>
      </c>
      <c r="F79" s="75" t="str">
        <f>IF(ISNA(INDEX(Hauptabrechnung!$O$15:$AA$226,MATCH($A79,Hauptabrechnung!$C$13:$C$226,0),6)),"",INDEX(Hauptabrechnung!$O$15:$AA$226,MATCH($A79,Hauptabrechnung!$C$15:$C$226,0),6))</f>
        <v/>
      </c>
    </row>
    <row r="80" spans="1:6">
      <c r="A80" s="4">
        <v>71</v>
      </c>
      <c r="B80" s="4"/>
      <c r="C80" s="133" t="str">
        <f>IF(ISNA(INDEX(Hauptabrechnung!$O$15:$AA$226,MATCH($A80,Hauptabrechnung!$C$13:$C$226,0),1)),"",INDEX(Hauptabrechnung!$O$15:$AA$226,MATCH($A80,Hauptabrechnung!$C$15:$C$226,0),1))</f>
        <v/>
      </c>
      <c r="D80" s="36" t="str">
        <f>IF(ISNA(INDEX(Hauptabrechnung!$O$15:$AA$226,MATCH($A80,Hauptabrechnung!$C$13:$C$226,0),2)),"",INDEX(Hauptabrechnung!$O$15:$AA$226,MATCH($A80,Hauptabrechnung!$C$15:$C$226,0),2))</f>
        <v/>
      </c>
      <c r="E80" s="75" t="str">
        <f>IF(ISNA(INDEX(Hauptabrechnung!$O$15:$AA$226,MATCH($A80,Hauptabrechnung!$C$13:$C$226,0),5)),"",INDEX(Hauptabrechnung!$O$15:$AA$226,MATCH($A80,Hauptabrechnung!$C$15:$C$226,0),5))</f>
        <v/>
      </c>
      <c r="F80" s="75" t="str">
        <f>IF(ISNA(INDEX(Hauptabrechnung!$O$15:$AA$226,MATCH($A80,Hauptabrechnung!$C$13:$C$226,0),6)),"",INDEX(Hauptabrechnung!$O$15:$AA$226,MATCH($A80,Hauptabrechnung!$C$15:$C$226,0),6))</f>
        <v/>
      </c>
    </row>
    <row r="81" spans="1:6">
      <c r="A81" s="4">
        <v>72</v>
      </c>
      <c r="B81" s="4"/>
      <c r="C81" s="133" t="str">
        <f>IF(ISNA(INDEX(Hauptabrechnung!$O$15:$AA$226,MATCH($A81,Hauptabrechnung!$C$13:$C$226,0),1)),"",INDEX(Hauptabrechnung!$O$15:$AA$226,MATCH($A81,Hauptabrechnung!$C$15:$C$226,0),1))</f>
        <v/>
      </c>
      <c r="D81" s="36" t="str">
        <f>IF(ISNA(INDEX(Hauptabrechnung!$O$15:$AA$226,MATCH($A81,Hauptabrechnung!$C$13:$C$226,0),2)),"",INDEX(Hauptabrechnung!$O$15:$AA$226,MATCH($A81,Hauptabrechnung!$C$15:$C$226,0),2))</f>
        <v/>
      </c>
      <c r="E81" s="75" t="str">
        <f>IF(ISNA(INDEX(Hauptabrechnung!$O$15:$AA$226,MATCH($A81,Hauptabrechnung!$C$13:$C$226,0),5)),"",INDEX(Hauptabrechnung!$O$15:$AA$226,MATCH($A81,Hauptabrechnung!$C$15:$C$226,0),5))</f>
        <v/>
      </c>
      <c r="F81" s="75" t="str">
        <f>IF(ISNA(INDEX(Hauptabrechnung!$O$15:$AA$226,MATCH($A81,Hauptabrechnung!$C$13:$C$226,0),6)),"",INDEX(Hauptabrechnung!$O$15:$AA$226,MATCH($A81,Hauptabrechnung!$C$15:$C$226,0),6))</f>
        <v/>
      </c>
    </row>
    <row r="82" spans="1:6">
      <c r="A82" s="4">
        <v>73</v>
      </c>
      <c r="B82" s="4"/>
      <c r="C82" s="133" t="str">
        <f>IF(ISNA(INDEX(Hauptabrechnung!$O$15:$AA$226,MATCH($A82,Hauptabrechnung!$C$13:$C$226,0),1)),"",INDEX(Hauptabrechnung!$O$15:$AA$226,MATCH($A82,Hauptabrechnung!$C$15:$C$226,0),1))</f>
        <v/>
      </c>
      <c r="D82" s="36" t="str">
        <f>IF(ISNA(INDEX(Hauptabrechnung!$O$15:$AA$226,MATCH($A82,Hauptabrechnung!$C$13:$C$226,0),2)),"",INDEX(Hauptabrechnung!$O$15:$AA$226,MATCH($A82,Hauptabrechnung!$C$15:$C$226,0),2))</f>
        <v/>
      </c>
      <c r="E82" s="75" t="str">
        <f>IF(ISNA(INDEX(Hauptabrechnung!$O$15:$AA$226,MATCH($A82,Hauptabrechnung!$C$13:$C$226,0),5)),"",INDEX(Hauptabrechnung!$O$15:$AA$226,MATCH($A82,Hauptabrechnung!$C$15:$C$226,0),5))</f>
        <v/>
      </c>
      <c r="F82" s="75" t="str">
        <f>IF(ISNA(INDEX(Hauptabrechnung!$O$15:$AA$226,MATCH($A82,Hauptabrechnung!$C$13:$C$226,0),6)),"",INDEX(Hauptabrechnung!$O$15:$AA$226,MATCH($A82,Hauptabrechnung!$C$15:$C$226,0),6))</f>
        <v/>
      </c>
    </row>
    <row r="83" spans="1:6">
      <c r="A83" s="4">
        <v>74</v>
      </c>
      <c r="B83" s="4"/>
      <c r="C83" s="133" t="str">
        <f>IF(ISNA(INDEX(Hauptabrechnung!$O$15:$AA$226,MATCH($A83,Hauptabrechnung!$C$13:$C$226,0),1)),"",INDEX(Hauptabrechnung!$O$15:$AA$226,MATCH($A83,Hauptabrechnung!$C$15:$C$226,0),1))</f>
        <v/>
      </c>
      <c r="D83" s="36" t="str">
        <f>IF(ISNA(INDEX(Hauptabrechnung!$O$15:$AA$226,MATCH($A83,Hauptabrechnung!$C$13:$C$226,0),2)),"",INDEX(Hauptabrechnung!$O$15:$AA$226,MATCH($A83,Hauptabrechnung!$C$15:$C$226,0),2))</f>
        <v/>
      </c>
      <c r="E83" s="75" t="str">
        <f>IF(ISNA(INDEX(Hauptabrechnung!$O$15:$AA$226,MATCH($A83,Hauptabrechnung!$C$13:$C$226,0),5)),"",INDEX(Hauptabrechnung!$O$15:$AA$226,MATCH($A83,Hauptabrechnung!$C$15:$C$226,0),5))</f>
        <v/>
      </c>
      <c r="F83" s="75" t="str">
        <f>IF(ISNA(INDEX(Hauptabrechnung!$O$15:$AA$226,MATCH($A83,Hauptabrechnung!$C$13:$C$226,0),6)),"",INDEX(Hauptabrechnung!$O$15:$AA$226,MATCH($A83,Hauptabrechnung!$C$15:$C$226,0),6))</f>
        <v/>
      </c>
    </row>
    <row r="84" spans="1:6">
      <c r="A84" s="4">
        <v>75</v>
      </c>
      <c r="B84" s="4"/>
      <c r="C84" s="133" t="str">
        <f>IF(ISNA(INDEX(Hauptabrechnung!$O$15:$AA$226,MATCH($A84,Hauptabrechnung!$C$13:$C$226,0),1)),"",INDEX(Hauptabrechnung!$O$15:$AA$226,MATCH($A84,Hauptabrechnung!$C$15:$C$226,0),1))</f>
        <v/>
      </c>
      <c r="D84" s="36" t="str">
        <f>IF(ISNA(INDEX(Hauptabrechnung!$O$15:$AA$226,MATCH($A84,Hauptabrechnung!$C$13:$C$226,0),2)),"",INDEX(Hauptabrechnung!$O$15:$AA$226,MATCH($A84,Hauptabrechnung!$C$15:$C$226,0),2))</f>
        <v/>
      </c>
      <c r="E84" s="75" t="str">
        <f>IF(ISNA(INDEX(Hauptabrechnung!$O$15:$AA$226,MATCH($A84,Hauptabrechnung!$C$13:$C$226,0),5)),"",INDEX(Hauptabrechnung!$O$15:$AA$226,MATCH($A84,Hauptabrechnung!$C$15:$C$226,0),5))</f>
        <v/>
      </c>
      <c r="F84" s="75" t="str">
        <f>IF(ISNA(INDEX(Hauptabrechnung!$O$15:$AA$226,MATCH($A84,Hauptabrechnung!$C$13:$C$226,0),6)),"",INDEX(Hauptabrechnung!$O$15:$AA$226,MATCH($A84,Hauptabrechnung!$C$15:$C$226,0),6))</f>
        <v/>
      </c>
    </row>
    <row r="85" spans="1:6">
      <c r="A85" s="4">
        <v>76</v>
      </c>
      <c r="B85" s="4"/>
      <c r="C85" s="133" t="str">
        <f>IF(ISNA(INDEX(Hauptabrechnung!$O$15:$AA$226,MATCH($A85,Hauptabrechnung!$C$13:$C$226,0),1)),"",INDEX(Hauptabrechnung!$O$15:$AA$226,MATCH($A85,Hauptabrechnung!$C$15:$C$226,0),1))</f>
        <v/>
      </c>
      <c r="D85" s="36" t="str">
        <f>IF(ISNA(INDEX(Hauptabrechnung!$O$15:$AA$226,MATCH($A85,Hauptabrechnung!$C$13:$C$226,0),2)),"",INDEX(Hauptabrechnung!$O$15:$AA$226,MATCH($A85,Hauptabrechnung!$C$15:$C$226,0),2))</f>
        <v/>
      </c>
      <c r="E85" s="75" t="str">
        <f>IF(ISNA(INDEX(Hauptabrechnung!$O$15:$AA$226,MATCH($A85,Hauptabrechnung!$C$13:$C$226,0),5)),"",INDEX(Hauptabrechnung!$O$15:$AA$226,MATCH($A85,Hauptabrechnung!$C$15:$C$226,0),5))</f>
        <v/>
      </c>
      <c r="F85" s="75" t="str">
        <f>IF(ISNA(INDEX(Hauptabrechnung!$O$15:$AA$226,MATCH($A85,Hauptabrechnung!$C$13:$C$226,0),6)),"",INDEX(Hauptabrechnung!$O$15:$AA$226,MATCH($A85,Hauptabrechnung!$C$15:$C$226,0),6))</f>
        <v/>
      </c>
    </row>
    <row r="86" spans="1:6">
      <c r="A86" s="4">
        <v>77</v>
      </c>
      <c r="B86" s="4"/>
      <c r="C86" s="133" t="str">
        <f>IF(ISNA(INDEX(Hauptabrechnung!$O$15:$AA$226,MATCH($A86,Hauptabrechnung!$C$13:$C$226,0),1)),"",INDEX(Hauptabrechnung!$O$15:$AA$226,MATCH($A86,Hauptabrechnung!$C$15:$C$226,0),1))</f>
        <v/>
      </c>
      <c r="D86" s="36" t="str">
        <f>IF(ISNA(INDEX(Hauptabrechnung!$O$15:$AA$226,MATCH($A86,Hauptabrechnung!$C$13:$C$226,0),2)),"",INDEX(Hauptabrechnung!$O$15:$AA$226,MATCH($A86,Hauptabrechnung!$C$15:$C$226,0),2))</f>
        <v/>
      </c>
      <c r="E86" s="75" t="str">
        <f>IF(ISNA(INDEX(Hauptabrechnung!$O$15:$AA$226,MATCH($A86,Hauptabrechnung!$C$13:$C$226,0),5)),"",INDEX(Hauptabrechnung!$O$15:$AA$226,MATCH($A86,Hauptabrechnung!$C$15:$C$226,0),5))</f>
        <v/>
      </c>
      <c r="F86" s="75" t="str">
        <f>IF(ISNA(INDEX(Hauptabrechnung!$O$15:$AA$226,MATCH($A86,Hauptabrechnung!$C$13:$C$226,0),6)),"",INDEX(Hauptabrechnung!$O$15:$AA$226,MATCH($A86,Hauptabrechnung!$C$15:$C$226,0),6))</f>
        <v/>
      </c>
    </row>
    <row r="87" spans="1:6">
      <c r="A87" s="4">
        <v>78</v>
      </c>
      <c r="B87" s="4"/>
      <c r="C87" s="133" t="str">
        <f>IF(ISNA(INDEX(Hauptabrechnung!$O$15:$AA$226,MATCH($A87,Hauptabrechnung!$C$13:$C$226,0),1)),"",INDEX(Hauptabrechnung!$O$15:$AA$226,MATCH($A87,Hauptabrechnung!$C$15:$C$226,0),1))</f>
        <v/>
      </c>
      <c r="D87" s="36" t="str">
        <f>IF(ISNA(INDEX(Hauptabrechnung!$O$15:$AA$226,MATCH($A87,Hauptabrechnung!$C$13:$C$226,0),2)),"",INDEX(Hauptabrechnung!$O$15:$AA$226,MATCH($A87,Hauptabrechnung!$C$15:$C$226,0),2))</f>
        <v/>
      </c>
      <c r="E87" s="75" t="str">
        <f>IF(ISNA(INDEX(Hauptabrechnung!$O$15:$AA$226,MATCH($A87,Hauptabrechnung!$C$13:$C$226,0),5)),"",INDEX(Hauptabrechnung!$O$15:$AA$226,MATCH($A87,Hauptabrechnung!$C$15:$C$226,0),5))</f>
        <v/>
      </c>
      <c r="F87" s="75" t="str">
        <f>IF(ISNA(INDEX(Hauptabrechnung!$O$15:$AA$226,MATCH($A87,Hauptabrechnung!$C$13:$C$226,0),6)),"",INDEX(Hauptabrechnung!$O$15:$AA$226,MATCH($A87,Hauptabrechnung!$C$15:$C$226,0),6))</f>
        <v/>
      </c>
    </row>
    <row r="88" spans="1:6">
      <c r="A88" s="4">
        <v>79</v>
      </c>
      <c r="B88" s="4"/>
      <c r="C88" s="133" t="str">
        <f>IF(ISNA(INDEX(Hauptabrechnung!$O$15:$AA$226,MATCH($A88,Hauptabrechnung!$C$13:$C$226,0),1)),"",INDEX(Hauptabrechnung!$O$15:$AA$226,MATCH($A88,Hauptabrechnung!$C$15:$C$226,0),1))</f>
        <v/>
      </c>
      <c r="D88" s="36" t="str">
        <f>IF(ISNA(INDEX(Hauptabrechnung!$O$15:$AA$226,MATCH($A88,Hauptabrechnung!$C$13:$C$226,0),2)),"",INDEX(Hauptabrechnung!$O$15:$AA$226,MATCH($A88,Hauptabrechnung!$C$15:$C$226,0),2))</f>
        <v/>
      </c>
      <c r="E88" s="75" t="str">
        <f>IF(ISNA(INDEX(Hauptabrechnung!$O$15:$AA$226,MATCH($A88,Hauptabrechnung!$C$13:$C$226,0),5)),"",INDEX(Hauptabrechnung!$O$15:$AA$226,MATCH($A88,Hauptabrechnung!$C$15:$C$226,0),5))</f>
        <v/>
      </c>
      <c r="F88" s="75" t="str">
        <f>IF(ISNA(INDEX(Hauptabrechnung!$O$15:$AA$226,MATCH($A88,Hauptabrechnung!$C$13:$C$226,0),6)),"",INDEX(Hauptabrechnung!$O$15:$AA$226,MATCH($A88,Hauptabrechnung!$C$15:$C$226,0),6))</f>
        <v/>
      </c>
    </row>
    <row r="89" spans="1:6">
      <c r="A89" s="4">
        <v>80</v>
      </c>
      <c r="B89" s="4"/>
      <c r="C89" s="133" t="str">
        <f>IF(ISNA(INDEX(Hauptabrechnung!$O$15:$AA$226,MATCH($A89,Hauptabrechnung!$C$13:$C$226,0),1)),"",INDEX(Hauptabrechnung!$O$15:$AA$226,MATCH($A89,Hauptabrechnung!$C$15:$C$226,0),1))</f>
        <v/>
      </c>
      <c r="D89" s="36" t="str">
        <f>IF(ISNA(INDEX(Hauptabrechnung!$O$15:$AA$226,MATCH($A89,Hauptabrechnung!$C$13:$C$226,0),2)),"",INDEX(Hauptabrechnung!$O$15:$AA$226,MATCH($A89,Hauptabrechnung!$C$15:$C$226,0),2))</f>
        <v/>
      </c>
      <c r="E89" s="75" t="str">
        <f>IF(ISNA(INDEX(Hauptabrechnung!$O$15:$AA$226,MATCH($A89,Hauptabrechnung!$C$13:$C$226,0),5)),"",INDEX(Hauptabrechnung!$O$15:$AA$226,MATCH($A89,Hauptabrechnung!$C$15:$C$226,0),5))</f>
        <v/>
      </c>
      <c r="F89" s="75" t="str">
        <f>IF(ISNA(INDEX(Hauptabrechnung!$O$15:$AA$226,MATCH($A89,Hauptabrechnung!$C$13:$C$226,0),6)),"",INDEX(Hauptabrechnung!$O$15:$AA$226,MATCH($A89,Hauptabrechnung!$C$15:$C$226,0),6))</f>
        <v/>
      </c>
    </row>
    <row r="90" spans="1:6">
      <c r="A90" s="4">
        <v>81</v>
      </c>
      <c r="B90" s="4"/>
      <c r="C90" s="133" t="str">
        <f>IF(ISNA(INDEX(Hauptabrechnung!$O$15:$AA$226,MATCH($A90,Hauptabrechnung!$C$13:$C$226,0),1)),"",INDEX(Hauptabrechnung!$O$15:$AA$226,MATCH($A90,Hauptabrechnung!$C$15:$C$226,0),1))</f>
        <v/>
      </c>
      <c r="D90" s="36" t="str">
        <f>IF(ISNA(INDEX(Hauptabrechnung!$O$15:$AA$226,MATCH($A90,Hauptabrechnung!$C$13:$C$226,0),2)),"",INDEX(Hauptabrechnung!$O$15:$AA$226,MATCH($A90,Hauptabrechnung!$C$15:$C$226,0),2))</f>
        <v/>
      </c>
      <c r="E90" s="75" t="str">
        <f>IF(ISNA(INDEX(Hauptabrechnung!$O$15:$AA$226,MATCH($A90,Hauptabrechnung!$C$13:$C$226,0),5)),"",INDEX(Hauptabrechnung!$O$15:$AA$226,MATCH($A90,Hauptabrechnung!$C$15:$C$226,0),5))</f>
        <v/>
      </c>
      <c r="F90" s="75" t="str">
        <f>IF(ISNA(INDEX(Hauptabrechnung!$O$15:$AA$226,MATCH($A90,Hauptabrechnung!$C$13:$C$226,0),6)),"",INDEX(Hauptabrechnung!$O$15:$AA$226,MATCH($A90,Hauptabrechnung!$C$15:$C$226,0),6))</f>
        <v/>
      </c>
    </row>
    <row r="91" spans="1:6">
      <c r="A91" s="4">
        <v>82</v>
      </c>
      <c r="B91" s="4"/>
      <c r="C91" s="133" t="str">
        <f>IF(ISNA(INDEX(Hauptabrechnung!$O$15:$AA$226,MATCH($A91,Hauptabrechnung!$C$13:$C$226,0),1)),"",INDEX(Hauptabrechnung!$O$15:$AA$226,MATCH($A91,Hauptabrechnung!$C$15:$C$226,0),1))</f>
        <v/>
      </c>
      <c r="D91" s="36" t="str">
        <f>IF(ISNA(INDEX(Hauptabrechnung!$O$15:$AA$226,MATCH($A91,Hauptabrechnung!$C$13:$C$226,0),2)),"",INDEX(Hauptabrechnung!$O$15:$AA$226,MATCH($A91,Hauptabrechnung!$C$15:$C$226,0),2))</f>
        <v/>
      </c>
      <c r="E91" s="75" t="str">
        <f>IF(ISNA(INDEX(Hauptabrechnung!$O$15:$AA$226,MATCH($A91,Hauptabrechnung!$C$13:$C$226,0),5)),"",INDEX(Hauptabrechnung!$O$15:$AA$226,MATCH($A91,Hauptabrechnung!$C$15:$C$226,0),5))</f>
        <v/>
      </c>
      <c r="F91" s="75" t="str">
        <f>IF(ISNA(INDEX(Hauptabrechnung!$O$15:$AA$226,MATCH($A91,Hauptabrechnung!$C$13:$C$226,0),6)),"",INDEX(Hauptabrechnung!$O$15:$AA$226,MATCH($A91,Hauptabrechnung!$C$15:$C$226,0),6))</f>
        <v/>
      </c>
    </row>
    <row r="92" spans="1:6">
      <c r="A92" s="4">
        <v>83</v>
      </c>
      <c r="B92" s="4"/>
      <c r="C92" s="133" t="str">
        <f>IF(ISNA(INDEX(Hauptabrechnung!$O$15:$AA$226,MATCH($A92,Hauptabrechnung!$C$13:$C$226,0),1)),"",INDEX(Hauptabrechnung!$O$15:$AA$226,MATCH($A92,Hauptabrechnung!$C$15:$C$226,0),1))</f>
        <v/>
      </c>
      <c r="D92" s="36" t="str">
        <f>IF(ISNA(INDEX(Hauptabrechnung!$O$15:$AA$226,MATCH($A92,Hauptabrechnung!$C$13:$C$226,0),2)),"",INDEX(Hauptabrechnung!$O$15:$AA$226,MATCH($A92,Hauptabrechnung!$C$15:$C$226,0),2))</f>
        <v/>
      </c>
      <c r="E92" s="75" t="str">
        <f>IF(ISNA(INDEX(Hauptabrechnung!$O$15:$AA$226,MATCH($A92,Hauptabrechnung!$C$13:$C$226,0),5)),"",INDEX(Hauptabrechnung!$O$15:$AA$226,MATCH($A92,Hauptabrechnung!$C$15:$C$226,0),5))</f>
        <v/>
      </c>
      <c r="F92" s="75" t="str">
        <f>IF(ISNA(INDEX(Hauptabrechnung!$O$15:$AA$226,MATCH($A92,Hauptabrechnung!$C$13:$C$226,0),6)),"",INDEX(Hauptabrechnung!$O$15:$AA$226,MATCH($A92,Hauptabrechnung!$C$15:$C$226,0),6))</f>
        <v/>
      </c>
    </row>
    <row r="93" spans="1:6" ht="15.75" thickBot="1">
      <c r="A93" s="4">
        <v>84</v>
      </c>
      <c r="B93" s="4"/>
      <c r="C93" s="406" t="str">
        <f>IF(ISNA(INDEX(Hauptabrechnung!$O$15:$AA$226,MATCH($A93,Hauptabrechnung!$C$13:$C$226,0),1)),"",INDEX(Hauptabrechnung!$O$15:$AA$226,MATCH($A93,Hauptabrechnung!$C$15:$C$226,0),1))</f>
        <v/>
      </c>
      <c r="D93" s="36" t="str">
        <f>IF(ISNA(INDEX(Hauptabrechnung!$O$15:$AA$226,MATCH($A93,Hauptabrechnung!$C$13:$C$226,0),2)),"",INDEX(Hauptabrechnung!$O$15:$AA$226,MATCH($A93,Hauptabrechnung!$C$15:$C$226,0),2))</f>
        <v/>
      </c>
      <c r="E93" s="75" t="str">
        <f>IF(ISNA(INDEX(Hauptabrechnung!$O$15:$AA$226,MATCH($A93,Hauptabrechnung!$C$13:$C$226,0),5)),"",INDEX(Hauptabrechnung!$O$15:$AA$226,MATCH($A93,Hauptabrechnung!$C$15:$C$226,0),5))</f>
        <v/>
      </c>
      <c r="F93" s="75" t="str">
        <f>IF(ISNA(INDEX(Hauptabrechnung!$O$15:$AA$226,MATCH($A93,Hauptabrechnung!$C$13:$C$226,0),6)),"",INDEX(Hauptabrechnung!$O$15:$AA$226,MATCH($A93,Hauptabrechnung!$C$15:$C$226,0),6))</f>
        <v/>
      </c>
    </row>
    <row r="94" spans="1:6" ht="15.75" thickBot="1">
      <c r="A94" s="4"/>
      <c r="B94" s="4"/>
      <c r="C94" s="135"/>
      <c r="D94" s="402" t="s">
        <v>10</v>
      </c>
      <c r="E94" s="76">
        <f>SUM(E49:E93)</f>
        <v>0</v>
      </c>
      <c r="F94" s="76">
        <f>SUM(F49:F93)</f>
        <v>0</v>
      </c>
    </row>
    <row r="95" spans="1:6" ht="15.75" thickBot="1">
      <c r="A95" s="4"/>
      <c r="B95" s="4"/>
      <c r="C95" s="135"/>
      <c r="D95" s="402" t="s">
        <v>161</v>
      </c>
      <c r="E95" s="435">
        <f>F94-E94</f>
        <v>0</v>
      </c>
      <c r="F95" s="436"/>
    </row>
    <row r="96" spans="1:6" ht="15.75" thickBot="1">
      <c r="A96" s="4"/>
      <c r="B96" s="4"/>
      <c r="C96" s="4"/>
      <c r="D96" s="407" t="s">
        <v>174</v>
      </c>
      <c r="E96" s="437" t="e">
        <f>IF(Hauptabrechnung!$S$11=0,-1*Hauptabrechnung!$S$6,(Hauptabrechnung!$S$9*Übersicht!$G$71))</f>
        <v>#DIV/0!</v>
      </c>
      <c r="F96" s="441"/>
    </row>
    <row r="97" spans="3:6" ht="15.75" thickBot="1">
      <c r="C97" s="4"/>
      <c r="D97" s="38" t="s">
        <v>30</v>
      </c>
      <c r="E97" s="439" t="e">
        <f>$E$3+$E$95+$E$96</f>
        <v>#DIV/0!</v>
      </c>
      <c r="F97" s="440"/>
    </row>
  </sheetData>
  <sheetProtection password="8F79" sheet="1" objects="1" scenarios="1"/>
  <mergeCells count="3">
    <mergeCell ref="E95:F95"/>
    <mergeCell ref="E96:F96"/>
    <mergeCell ref="E97:F97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98"/>
  <sheetViews>
    <sheetView topLeftCell="B1" zoomScaleNormal="100" workbookViewId="0">
      <selection activeCell="I44" sqref="I44"/>
    </sheetView>
  </sheetViews>
  <sheetFormatPr baseColWidth="10" defaultRowHeight="15"/>
  <cols>
    <col min="1" max="1" width="4.42578125" style="1" hidden="1" customWidth="1"/>
    <col min="2" max="2" width="1.42578125" style="1" customWidth="1"/>
    <col min="3" max="3" width="8.140625" style="1" customWidth="1"/>
    <col min="4" max="4" width="50.140625" style="1" customWidth="1"/>
    <col min="5" max="6" width="13.5703125" style="1" customWidth="1"/>
  </cols>
  <sheetData>
    <row r="1" spans="1:6" ht="15.75">
      <c r="A1" s="4"/>
      <c r="B1" s="4"/>
      <c r="C1" s="4"/>
      <c r="D1" s="17" t="str">
        <f>CONCATENATE("Abrechnung"," ",Übersicht!$C$82," ",Übersicht!$C$3)</f>
        <v xml:space="preserve">Abrechnung  </v>
      </c>
      <c r="E1" s="4"/>
    </row>
    <row r="2" spans="1:6" ht="16.5" thickBot="1">
      <c r="A2" s="4"/>
      <c r="B2" s="4"/>
      <c r="C2" s="4"/>
      <c r="D2" s="17"/>
      <c r="E2" s="4"/>
    </row>
    <row r="3" spans="1:6" ht="15.75" thickBot="1">
      <c r="A3" s="4"/>
      <c r="B3" s="4"/>
      <c r="C3" s="4"/>
      <c r="D3" s="20" t="s">
        <v>29</v>
      </c>
      <c r="E3" s="343"/>
    </row>
    <row r="4" spans="1:6" ht="15.75" thickBot="1">
      <c r="A4" s="4"/>
      <c r="B4" s="4"/>
      <c r="C4" s="4"/>
      <c r="D4" s="4"/>
      <c r="E4" s="4"/>
    </row>
    <row r="5" spans="1:6">
      <c r="A5" s="4"/>
      <c r="B5" s="4"/>
      <c r="C5" s="7" t="s">
        <v>0</v>
      </c>
      <c r="D5" s="3" t="s">
        <v>1</v>
      </c>
      <c r="E5" s="66" t="s">
        <v>12</v>
      </c>
      <c r="F5" s="68" t="s">
        <v>13</v>
      </c>
    </row>
    <row r="6" spans="1:6" ht="15.75" thickBot="1">
      <c r="A6" s="4"/>
      <c r="B6" s="4"/>
      <c r="C6" s="10" t="s">
        <v>14</v>
      </c>
      <c r="D6" s="11" t="s">
        <v>2</v>
      </c>
      <c r="E6" s="13"/>
      <c r="F6" s="67"/>
    </row>
    <row r="7" spans="1:6">
      <c r="A7" s="4">
        <v>1</v>
      </c>
      <c r="B7" s="4"/>
      <c r="C7" s="133" t="str">
        <f>IF(ISNA(INDEX(Hauptabrechnung!$O$15:$AA$226,MATCH($A7,Hauptabrechnung!$E$13:$E$226,0),1)),"",INDEX(Hauptabrechnung!$O$15:$AA$226,MATCH($A7,Hauptabrechnung!$E$15:$E$226,0),1))</f>
        <v/>
      </c>
      <c r="D7" s="36" t="str">
        <f>IF(ISNA(INDEX(Hauptabrechnung!$O$15:$AA$226,MATCH($A7,Hauptabrechnung!$E$13:$E$226,0),2)),"",INDEX(Hauptabrechnung!$O$15:$AA$226,MATCH($A7,Hauptabrechnung!$E$15:$E$226,0),2))</f>
        <v/>
      </c>
      <c r="E7" s="75" t="str">
        <f>IF(ISNA(INDEX(Hauptabrechnung!$O$15:$AA$226,MATCH($A7,Hauptabrechnung!$E$13:$E$226,0),7)),"",INDEX(Hauptabrechnung!$O$15:$AA$226,MATCH($A7,Hauptabrechnung!$E$15:$E$226,0),7))</f>
        <v/>
      </c>
      <c r="F7" s="75" t="str">
        <f>IF(ISNA(INDEX(Hauptabrechnung!$O$15:$AA$226,MATCH($A7,Hauptabrechnung!$E$13:$E$226,0),8)),"",INDEX(Hauptabrechnung!$O$15:$AA$226,MATCH($A7,Hauptabrechnung!$E$15:$E$226,0),8))</f>
        <v/>
      </c>
    </row>
    <row r="8" spans="1:6">
      <c r="A8" s="4">
        <v>2</v>
      </c>
      <c r="B8" s="4"/>
      <c r="C8" s="133" t="str">
        <f>IF(ISNA(INDEX(Hauptabrechnung!$O$15:$AA$226,MATCH($A8,Hauptabrechnung!$E$13:$E$226,0),1)),"",INDEX(Hauptabrechnung!$O$15:$AA$226,MATCH($A8,Hauptabrechnung!$E$15:$E$226,0),1))</f>
        <v/>
      </c>
      <c r="D8" s="36" t="str">
        <f>IF(ISNA(INDEX(Hauptabrechnung!$O$15:$AA$226,MATCH($A8,Hauptabrechnung!$E$13:$E$226,0),2)),"",INDEX(Hauptabrechnung!$O$15:$AA$226,MATCH($A8,Hauptabrechnung!$E$15:$E$226,0),2))</f>
        <v/>
      </c>
      <c r="E8" s="75" t="str">
        <f>IF(ISNA(INDEX(Hauptabrechnung!$O$15:$AA$226,MATCH($A8,Hauptabrechnung!$E$13:$E$226,0),7)),"",INDEX(Hauptabrechnung!$O$15:$AA$226,MATCH($A8,Hauptabrechnung!$E$15:$E$226,0),7))</f>
        <v/>
      </c>
      <c r="F8" s="75" t="str">
        <f>IF(ISNA(INDEX(Hauptabrechnung!$O$15:$AA$226,MATCH($A8,Hauptabrechnung!$E$13:$E$226,0),8)),"",INDEX(Hauptabrechnung!$O$15:$AA$226,MATCH($A8,Hauptabrechnung!$E$15:$E$226,0),8))</f>
        <v/>
      </c>
    </row>
    <row r="9" spans="1:6">
      <c r="A9" s="4">
        <v>3</v>
      </c>
      <c r="B9" s="4"/>
      <c r="C9" s="133" t="str">
        <f>IF(ISNA(INDEX(Hauptabrechnung!$O$15:$AA$226,MATCH($A9,Hauptabrechnung!$E$13:$E$226,0),1)),"",INDEX(Hauptabrechnung!$O$15:$AA$226,MATCH($A9,Hauptabrechnung!$E$15:$E$226,0),1))</f>
        <v/>
      </c>
      <c r="D9" s="36" t="str">
        <f>IF(ISNA(INDEX(Hauptabrechnung!$O$15:$AA$226,MATCH($A9,Hauptabrechnung!$E$13:$E$226,0),2)),"",INDEX(Hauptabrechnung!$O$15:$AA$226,MATCH($A9,Hauptabrechnung!$E$15:$E$226,0),2))</f>
        <v/>
      </c>
      <c r="E9" s="75" t="str">
        <f>IF(ISNA(INDEX(Hauptabrechnung!$O$15:$AA$226,MATCH($A9,Hauptabrechnung!$E$13:$E$226,0),7)),"",INDEX(Hauptabrechnung!$O$15:$AA$226,MATCH($A9,Hauptabrechnung!$E$15:$E$226,0),7))</f>
        <v/>
      </c>
      <c r="F9" s="75" t="str">
        <f>IF(ISNA(INDEX(Hauptabrechnung!$O$15:$AA$226,MATCH($A9,Hauptabrechnung!$E$13:$E$226,0),8)),"",INDEX(Hauptabrechnung!$O$15:$AA$226,MATCH($A9,Hauptabrechnung!$E$15:$E$226,0),8))</f>
        <v/>
      </c>
    </row>
    <row r="10" spans="1:6">
      <c r="A10" s="4">
        <v>4</v>
      </c>
      <c r="B10" s="4"/>
      <c r="C10" s="133" t="str">
        <f>IF(ISNA(INDEX(Hauptabrechnung!$O$15:$AA$226,MATCH($A10,Hauptabrechnung!$E$13:$E$226,0),1)),"",INDEX(Hauptabrechnung!$O$15:$AA$226,MATCH($A10,Hauptabrechnung!$E$15:$E$226,0),1))</f>
        <v/>
      </c>
      <c r="D10" s="36" t="str">
        <f>IF(ISNA(INDEX(Hauptabrechnung!$O$15:$AA$226,MATCH($A10,Hauptabrechnung!$E$13:$E$226,0),2)),"",INDEX(Hauptabrechnung!$O$15:$AA$226,MATCH($A10,Hauptabrechnung!$E$15:$E$226,0),2))</f>
        <v/>
      </c>
      <c r="E10" s="75" t="str">
        <f>IF(ISNA(INDEX(Hauptabrechnung!$O$15:$AA$226,MATCH($A10,Hauptabrechnung!$E$13:$E$226,0),7)),"",INDEX(Hauptabrechnung!$O$15:$AA$226,MATCH($A10,Hauptabrechnung!$E$15:$E$226,0),7))</f>
        <v/>
      </c>
      <c r="F10" s="75" t="str">
        <f>IF(ISNA(INDEX(Hauptabrechnung!$O$15:$AA$226,MATCH($A10,Hauptabrechnung!$E$13:$E$226,0),8)),"",INDEX(Hauptabrechnung!$O$15:$AA$226,MATCH($A10,Hauptabrechnung!$E$15:$E$226,0),8))</f>
        <v/>
      </c>
    </row>
    <row r="11" spans="1:6">
      <c r="A11" s="4">
        <v>5</v>
      </c>
      <c r="B11" s="4"/>
      <c r="C11" s="133" t="str">
        <f>IF(ISNA(INDEX(Hauptabrechnung!$O$15:$AA$226,MATCH($A11,Hauptabrechnung!$E$13:$E$226,0),1)),"",INDEX(Hauptabrechnung!$O$15:$AA$226,MATCH($A11,Hauptabrechnung!$E$15:$E$226,0),1))</f>
        <v/>
      </c>
      <c r="D11" s="36" t="str">
        <f>IF(ISNA(INDEX(Hauptabrechnung!$O$15:$AA$226,MATCH($A11,Hauptabrechnung!$E$13:$E$226,0),2)),"",INDEX(Hauptabrechnung!$O$15:$AA$226,MATCH($A11,Hauptabrechnung!$E$15:$E$226,0),2))</f>
        <v/>
      </c>
      <c r="E11" s="75" t="str">
        <f>IF(ISNA(INDEX(Hauptabrechnung!$O$15:$AA$226,MATCH($A11,Hauptabrechnung!$E$13:$E$226,0),7)),"",INDEX(Hauptabrechnung!$O$15:$AA$226,MATCH($A11,Hauptabrechnung!$E$15:$E$226,0),7))</f>
        <v/>
      </c>
      <c r="F11" s="75" t="str">
        <f>IF(ISNA(INDEX(Hauptabrechnung!$O$15:$AA$226,MATCH($A11,Hauptabrechnung!$E$13:$E$226,0),8)),"",INDEX(Hauptabrechnung!$O$15:$AA$226,MATCH($A11,Hauptabrechnung!$E$15:$E$226,0),8))</f>
        <v/>
      </c>
    </row>
    <row r="12" spans="1:6">
      <c r="A12" s="4">
        <v>6</v>
      </c>
      <c r="B12" s="4"/>
      <c r="C12" s="133" t="str">
        <f>IF(ISNA(INDEX(Hauptabrechnung!$O$15:$AA$226,MATCH($A12,Hauptabrechnung!$E$13:$E$226,0),1)),"",INDEX(Hauptabrechnung!$O$15:$AA$226,MATCH($A12,Hauptabrechnung!$E$15:$E$226,0),1))</f>
        <v/>
      </c>
      <c r="D12" s="36" t="str">
        <f>IF(ISNA(INDEX(Hauptabrechnung!$O$15:$AA$226,MATCH($A12,Hauptabrechnung!$E$13:$E$226,0),2)),"",INDEX(Hauptabrechnung!$O$15:$AA$226,MATCH($A12,Hauptabrechnung!$E$15:$E$226,0),2))</f>
        <v/>
      </c>
      <c r="E12" s="75" t="str">
        <f>IF(ISNA(INDEX(Hauptabrechnung!$O$15:$AA$226,MATCH($A12,Hauptabrechnung!$E$13:$E$226,0),7)),"",INDEX(Hauptabrechnung!$O$15:$AA$226,MATCH($A12,Hauptabrechnung!$E$15:$E$226,0),7))</f>
        <v/>
      </c>
      <c r="F12" s="75" t="str">
        <f>IF(ISNA(INDEX(Hauptabrechnung!$O$15:$AA$226,MATCH($A12,Hauptabrechnung!$E$13:$E$226,0),8)),"",INDEX(Hauptabrechnung!$O$15:$AA$226,MATCH($A12,Hauptabrechnung!$E$15:$E$226,0),8))</f>
        <v/>
      </c>
    </row>
    <row r="13" spans="1:6">
      <c r="A13" s="4">
        <v>7</v>
      </c>
      <c r="B13" s="4"/>
      <c r="C13" s="133" t="str">
        <f>IF(ISNA(INDEX(Hauptabrechnung!$O$15:$AA$226,MATCH($A13,Hauptabrechnung!$E$13:$E$226,0),1)),"",INDEX(Hauptabrechnung!$O$15:$AA$226,MATCH($A13,Hauptabrechnung!$E$15:$E$226,0),1))</f>
        <v/>
      </c>
      <c r="D13" s="36" t="str">
        <f>IF(ISNA(INDEX(Hauptabrechnung!$O$15:$AA$226,MATCH($A13,Hauptabrechnung!$E$13:$E$226,0),2)),"",INDEX(Hauptabrechnung!$O$15:$AA$226,MATCH($A13,Hauptabrechnung!$E$15:$E$226,0),2))</f>
        <v/>
      </c>
      <c r="E13" s="75" t="str">
        <f>IF(ISNA(INDEX(Hauptabrechnung!$O$15:$AA$226,MATCH($A13,Hauptabrechnung!$E$13:$E$226,0),7)),"",INDEX(Hauptabrechnung!$O$15:$AA$226,MATCH($A13,Hauptabrechnung!$E$15:$E$226,0),7))</f>
        <v/>
      </c>
      <c r="F13" s="75" t="str">
        <f>IF(ISNA(INDEX(Hauptabrechnung!$O$15:$AA$226,MATCH($A13,Hauptabrechnung!$E$13:$E$226,0),8)),"",INDEX(Hauptabrechnung!$O$15:$AA$226,MATCH($A13,Hauptabrechnung!$E$15:$E$226,0),8))</f>
        <v/>
      </c>
    </row>
    <row r="14" spans="1:6">
      <c r="A14" s="4">
        <v>8</v>
      </c>
      <c r="B14" s="4"/>
      <c r="C14" s="133" t="str">
        <f>IF(ISNA(INDEX(Hauptabrechnung!$O$15:$AA$226,MATCH($A14,Hauptabrechnung!$E$13:$E$226,0),1)),"",INDEX(Hauptabrechnung!$O$15:$AA$226,MATCH($A14,Hauptabrechnung!$E$15:$E$226,0),1))</f>
        <v/>
      </c>
      <c r="D14" s="36" t="str">
        <f>IF(ISNA(INDEX(Hauptabrechnung!$O$15:$AA$226,MATCH($A14,Hauptabrechnung!$E$13:$E$226,0),2)),"",INDEX(Hauptabrechnung!$O$15:$AA$226,MATCH($A14,Hauptabrechnung!$E$15:$E$226,0),2))</f>
        <v/>
      </c>
      <c r="E14" s="75" t="str">
        <f>IF(ISNA(INDEX(Hauptabrechnung!$O$15:$AA$226,MATCH($A14,Hauptabrechnung!$E$13:$E$226,0),7)),"",INDEX(Hauptabrechnung!$O$15:$AA$226,MATCH($A14,Hauptabrechnung!$E$15:$E$226,0),7))</f>
        <v/>
      </c>
      <c r="F14" s="75" t="str">
        <f>IF(ISNA(INDEX(Hauptabrechnung!$O$15:$AA$226,MATCH($A14,Hauptabrechnung!$E$13:$E$226,0),8)),"",INDEX(Hauptabrechnung!$O$15:$AA$226,MATCH($A14,Hauptabrechnung!$E$15:$E$226,0),8))</f>
        <v/>
      </c>
    </row>
    <row r="15" spans="1:6">
      <c r="A15" s="4">
        <v>9</v>
      </c>
      <c r="B15" s="4"/>
      <c r="C15" s="133" t="str">
        <f>IF(ISNA(INDEX(Hauptabrechnung!$O$15:$AA$226,MATCH($A15,Hauptabrechnung!$E$13:$E$226,0),1)),"",INDEX(Hauptabrechnung!$O$15:$AA$226,MATCH($A15,Hauptabrechnung!$E$15:$E$226,0),1))</f>
        <v/>
      </c>
      <c r="D15" s="36" t="str">
        <f>IF(ISNA(INDEX(Hauptabrechnung!$O$15:$AA$226,MATCH($A15,Hauptabrechnung!$E$13:$E$226,0),2)),"",INDEX(Hauptabrechnung!$O$15:$AA$226,MATCH($A15,Hauptabrechnung!$E$15:$E$226,0),2))</f>
        <v/>
      </c>
      <c r="E15" s="75" t="str">
        <f>IF(ISNA(INDEX(Hauptabrechnung!$O$15:$AA$226,MATCH($A15,Hauptabrechnung!$E$13:$E$226,0),7)),"",INDEX(Hauptabrechnung!$O$15:$AA$226,MATCH($A15,Hauptabrechnung!$E$15:$E$226,0),7))</f>
        <v/>
      </c>
      <c r="F15" s="75" t="str">
        <f>IF(ISNA(INDEX(Hauptabrechnung!$O$15:$AA$226,MATCH($A15,Hauptabrechnung!$E$13:$E$226,0),8)),"",INDEX(Hauptabrechnung!$O$15:$AA$226,MATCH($A15,Hauptabrechnung!$E$15:$E$226,0),8))</f>
        <v/>
      </c>
    </row>
    <row r="16" spans="1:6">
      <c r="A16" s="4">
        <v>10</v>
      </c>
      <c r="B16" s="4"/>
      <c r="C16" s="133" t="str">
        <f>IF(ISNA(INDEX(Hauptabrechnung!$O$15:$AA$226,MATCH($A16,Hauptabrechnung!$E$13:$E$226,0),1)),"",INDEX(Hauptabrechnung!$O$15:$AA$226,MATCH($A16,Hauptabrechnung!$E$15:$E$226,0),1))</f>
        <v/>
      </c>
      <c r="D16" s="36" t="str">
        <f>IF(ISNA(INDEX(Hauptabrechnung!$O$15:$AA$226,MATCH($A16,Hauptabrechnung!$E$13:$E$226,0),2)),"",INDEX(Hauptabrechnung!$O$15:$AA$226,MATCH($A16,Hauptabrechnung!$E$15:$E$226,0),2))</f>
        <v/>
      </c>
      <c r="E16" s="75" t="str">
        <f>IF(ISNA(INDEX(Hauptabrechnung!$O$15:$AA$226,MATCH($A16,Hauptabrechnung!$E$13:$E$226,0),7)),"",INDEX(Hauptabrechnung!$O$15:$AA$226,MATCH($A16,Hauptabrechnung!$E$15:$E$226,0),7))</f>
        <v/>
      </c>
      <c r="F16" s="75" t="str">
        <f>IF(ISNA(INDEX(Hauptabrechnung!$O$15:$AA$226,MATCH($A16,Hauptabrechnung!$E$13:$E$226,0),8)),"",INDEX(Hauptabrechnung!$O$15:$AA$226,MATCH($A16,Hauptabrechnung!$E$15:$E$226,0),8))</f>
        <v/>
      </c>
    </row>
    <row r="17" spans="1:6">
      <c r="A17" s="4">
        <v>11</v>
      </c>
      <c r="B17" s="4"/>
      <c r="C17" s="133" t="str">
        <f>IF(ISNA(INDEX(Hauptabrechnung!$O$15:$AA$226,MATCH($A17,Hauptabrechnung!$E$13:$E$226,0),1)),"",INDEX(Hauptabrechnung!$O$15:$AA$226,MATCH($A17,Hauptabrechnung!$E$15:$E$226,0),1))</f>
        <v/>
      </c>
      <c r="D17" s="36" t="str">
        <f>IF(ISNA(INDEX(Hauptabrechnung!$O$15:$AA$226,MATCH($A17,Hauptabrechnung!$E$13:$E$226,0),2)),"",INDEX(Hauptabrechnung!$O$15:$AA$226,MATCH($A17,Hauptabrechnung!$E$15:$E$226,0),2))</f>
        <v/>
      </c>
      <c r="E17" s="75" t="str">
        <f>IF(ISNA(INDEX(Hauptabrechnung!$O$15:$AA$226,MATCH($A17,Hauptabrechnung!$E$13:$E$226,0),7)),"",INDEX(Hauptabrechnung!$O$15:$AA$226,MATCH($A17,Hauptabrechnung!$E$15:$E$226,0),7))</f>
        <v/>
      </c>
      <c r="F17" s="75" t="str">
        <f>IF(ISNA(INDEX(Hauptabrechnung!$O$15:$AA$226,MATCH($A17,Hauptabrechnung!$E$13:$E$226,0),8)),"",INDEX(Hauptabrechnung!$O$15:$AA$226,MATCH($A17,Hauptabrechnung!$E$15:$E$226,0),8))</f>
        <v/>
      </c>
    </row>
    <row r="18" spans="1:6">
      <c r="A18" s="4">
        <v>12</v>
      </c>
      <c r="B18" s="4"/>
      <c r="C18" s="133" t="str">
        <f>IF(ISNA(INDEX(Hauptabrechnung!$O$15:$AA$226,MATCH($A18,Hauptabrechnung!$E$13:$E$226,0),1)),"",INDEX(Hauptabrechnung!$O$15:$AA$226,MATCH($A18,Hauptabrechnung!$E$15:$E$226,0),1))</f>
        <v/>
      </c>
      <c r="D18" s="36" t="str">
        <f>IF(ISNA(INDEX(Hauptabrechnung!$O$15:$AA$226,MATCH($A18,Hauptabrechnung!$E$13:$E$226,0),2)),"",INDEX(Hauptabrechnung!$O$15:$AA$226,MATCH($A18,Hauptabrechnung!$E$15:$E$226,0),2))</f>
        <v/>
      </c>
      <c r="E18" s="75" t="str">
        <f>IF(ISNA(INDEX(Hauptabrechnung!$O$15:$AA$226,MATCH($A18,Hauptabrechnung!$E$13:$E$226,0),7)),"",INDEX(Hauptabrechnung!$O$15:$AA$226,MATCH($A18,Hauptabrechnung!$E$15:$E$226,0),7))</f>
        <v/>
      </c>
      <c r="F18" s="75" t="str">
        <f>IF(ISNA(INDEX(Hauptabrechnung!$O$15:$AA$226,MATCH($A18,Hauptabrechnung!$E$13:$E$226,0),8)),"",INDEX(Hauptabrechnung!$O$15:$AA$226,MATCH($A18,Hauptabrechnung!$E$15:$E$226,0),8))</f>
        <v/>
      </c>
    </row>
    <row r="19" spans="1:6">
      <c r="A19" s="4">
        <v>13</v>
      </c>
      <c r="B19" s="4"/>
      <c r="C19" s="133" t="str">
        <f>IF(ISNA(INDEX(Hauptabrechnung!$O$15:$AA$226,MATCH($A19,Hauptabrechnung!$E$13:$E$226,0),1)),"",INDEX(Hauptabrechnung!$O$15:$AA$226,MATCH($A19,Hauptabrechnung!$E$15:$E$226,0),1))</f>
        <v/>
      </c>
      <c r="D19" s="36" t="str">
        <f>IF(ISNA(INDEX(Hauptabrechnung!$O$15:$AA$226,MATCH($A19,Hauptabrechnung!$E$13:$E$226,0),2)),"",INDEX(Hauptabrechnung!$O$15:$AA$226,MATCH($A19,Hauptabrechnung!$E$15:$E$226,0),2))</f>
        <v/>
      </c>
      <c r="E19" s="75" t="str">
        <f>IF(ISNA(INDEX(Hauptabrechnung!$O$15:$AA$226,MATCH($A19,Hauptabrechnung!$E$13:$E$226,0),7)),"",INDEX(Hauptabrechnung!$O$15:$AA$226,MATCH($A19,Hauptabrechnung!$E$15:$E$226,0),7))</f>
        <v/>
      </c>
      <c r="F19" s="75" t="str">
        <f>IF(ISNA(INDEX(Hauptabrechnung!$O$15:$AA$226,MATCH($A19,Hauptabrechnung!$E$13:$E$226,0),8)),"",INDEX(Hauptabrechnung!$O$15:$AA$226,MATCH($A19,Hauptabrechnung!$E$15:$E$226,0),8))</f>
        <v/>
      </c>
    </row>
    <row r="20" spans="1:6">
      <c r="A20" s="4">
        <v>14</v>
      </c>
      <c r="B20" s="4"/>
      <c r="C20" s="133" t="str">
        <f>IF(ISNA(INDEX(Hauptabrechnung!$O$15:$AA$226,MATCH($A20,Hauptabrechnung!$E$13:$E$226,0),1)),"",INDEX(Hauptabrechnung!$O$15:$AA$226,MATCH($A20,Hauptabrechnung!$E$15:$E$226,0),1))</f>
        <v/>
      </c>
      <c r="D20" s="36" t="str">
        <f>IF(ISNA(INDEX(Hauptabrechnung!$O$15:$AA$226,MATCH($A20,Hauptabrechnung!$E$13:$E$226,0),2)),"",INDEX(Hauptabrechnung!$O$15:$AA$226,MATCH($A20,Hauptabrechnung!$E$15:$E$226,0),2))</f>
        <v/>
      </c>
      <c r="E20" s="75" t="str">
        <f>IF(ISNA(INDEX(Hauptabrechnung!$O$15:$AA$226,MATCH($A20,Hauptabrechnung!$E$13:$E$226,0),7)),"",INDEX(Hauptabrechnung!$O$15:$AA$226,MATCH($A20,Hauptabrechnung!$E$15:$E$226,0),7))</f>
        <v/>
      </c>
      <c r="F20" s="75" t="str">
        <f>IF(ISNA(INDEX(Hauptabrechnung!$O$15:$AA$226,MATCH($A20,Hauptabrechnung!$E$13:$E$226,0),8)),"",INDEX(Hauptabrechnung!$O$15:$AA$226,MATCH($A20,Hauptabrechnung!$E$15:$E$226,0),8))</f>
        <v/>
      </c>
    </row>
    <row r="21" spans="1:6">
      <c r="A21" s="4">
        <v>15</v>
      </c>
      <c r="B21" s="4"/>
      <c r="C21" s="133" t="str">
        <f>IF(ISNA(INDEX(Hauptabrechnung!$O$15:$AA$226,MATCH($A21,Hauptabrechnung!$E$13:$E$226,0),1)),"",INDEX(Hauptabrechnung!$O$15:$AA$226,MATCH($A21,Hauptabrechnung!$E$15:$E$226,0),1))</f>
        <v/>
      </c>
      <c r="D21" s="36" t="str">
        <f>IF(ISNA(INDEX(Hauptabrechnung!$O$15:$AA$226,MATCH($A21,Hauptabrechnung!$E$13:$E$226,0),2)),"",INDEX(Hauptabrechnung!$O$15:$AA$226,MATCH($A21,Hauptabrechnung!$E$15:$E$226,0),2))</f>
        <v/>
      </c>
      <c r="E21" s="75" t="str">
        <f>IF(ISNA(INDEX(Hauptabrechnung!$O$15:$AA$226,MATCH($A21,Hauptabrechnung!$E$13:$E$226,0),7)),"",INDEX(Hauptabrechnung!$O$15:$AA$226,MATCH($A21,Hauptabrechnung!$E$15:$E$226,0),7))</f>
        <v/>
      </c>
      <c r="F21" s="75" t="str">
        <f>IF(ISNA(INDEX(Hauptabrechnung!$O$15:$AA$226,MATCH($A21,Hauptabrechnung!$E$13:$E$226,0),8)),"",INDEX(Hauptabrechnung!$O$15:$AA$226,MATCH($A21,Hauptabrechnung!$E$15:$E$226,0),8))</f>
        <v/>
      </c>
    </row>
    <row r="22" spans="1:6">
      <c r="A22" s="4">
        <v>16</v>
      </c>
      <c r="B22" s="4"/>
      <c r="C22" s="133" t="str">
        <f>IF(ISNA(INDEX(Hauptabrechnung!$O$15:$AA$226,MATCH($A22,Hauptabrechnung!$E$13:$E$226,0),1)),"",INDEX(Hauptabrechnung!$O$15:$AA$226,MATCH($A22,Hauptabrechnung!$E$15:$E$226,0),1))</f>
        <v/>
      </c>
      <c r="D22" s="36" t="str">
        <f>IF(ISNA(INDEX(Hauptabrechnung!$O$15:$AA$226,MATCH($A22,Hauptabrechnung!$E$13:$E$226,0),2)),"",INDEX(Hauptabrechnung!$O$15:$AA$226,MATCH($A22,Hauptabrechnung!$E$15:$E$226,0),2))</f>
        <v/>
      </c>
      <c r="E22" s="75" t="str">
        <f>IF(ISNA(INDEX(Hauptabrechnung!$O$15:$AA$226,MATCH($A22,Hauptabrechnung!$E$13:$E$226,0),7)),"",INDEX(Hauptabrechnung!$O$15:$AA$226,MATCH($A22,Hauptabrechnung!$E$15:$E$226,0),7))</f>
        <v/>
      </c>
      <c r="F22" s="75" t="str">
        <f>IF(ISNA(INDEX(Hauptabrechnung!$O$15:$AA$226,MATCH($A22,Hauptabrechnung!$E$13:$E$226,0),8)),"",INDEX(Hauptabrechnung!$O$15:$AA$226,MATCH($A22,Hauptabrechnung!$E$15:$E$226,0),8))</f>
        <v/>
      </c>
    </row>
    <row r="23" spans="1:6">
      <c r="A23" s="4">
        <v>17</v>
      </c>
      <c r="B23" s="4"/>
      <c r="C23" s="133" t="str">
        <f>IF(ISNA(INDEX(Hauptabrechnung!$O$15:$AA$226,MATCH($A23,Hauptabrechnung!$E$13:$E$226,0),1)),"",INDEX(Hauptabrechnung!$O$15:$AA$226,MATCH($A23,Hauptabrechnung!$E$15:$E$226,0),1))</f>
        <v/>
      </c>
      <c r="D23" s="36" t="str">
        <f>IF(ISNA(INDEX(Hauptabrechnung!$O$15:$AA$226,MATCH($A23,Hauptabrechnung!$E$13:$E$226,0),2)),"",INDEX(Hauptabrechnung!$O$15:$AA$226,MATCH($A23,Hauptabrechnung!$E$15:$E$226,0),2))</f>
        <v/>
      </c>
      <c r="E23" s="75" t="str">
        <f>IF(ISNA(INDEX(Hauptabrechnung!$O$15:$AA$226,MATCH($A23,Hauptabrechnung!$E$13:$E$226,0),7)),"",INDEX(Hauptabrechnung!$O$15:$AA$226,MATCH($A23,Hauptabrechnung!$E$15:$E$226,0),7))</f>
        <v/>
      </c>
      <c r="F23" s="75" t="str">
        <f>IF(ISNA(INDEX(Hauptabrechnung!$O$15:$AA$226,MATCH($A23,Hauptabrechnung!$E$13:$E$226,0),8)),"",INDEX(Hauptabrechnung!$O$15:$AA$226,MATCH($A23,Hauptabrechnung!$E$15:$E$226,0),8))</f>
        <v/>
      </c>
    </row>
    <row r="24" spans="1:6">
      <c r="A24" s="4">
        <v>18</v>
      </c>
      <c r="B24" s="4"/>
      <c r="C24" s="133" t="str">
        <f>IF(ISNA(INDEX(Hauptabrechnung!$O$15:$AA$226,MATCH($A24,Hauptabrechnung!$E$13:$E$226,0),1)),"",INDEX(Hauptabrechnung!$O$15:$AA$226,MATCH($A24,Hauptabrechnung!$E$15:$E$226,0),1))</f>
        <v/>
      </c>
      <c r="D24" s="36" t="str">
        <f>IF(ISNA(INDEX(Hauptabrechnung!$O$15:$AA$226,MATCH($A24,Hauptabrechnung!$E$13:$E$226,0),2)),"",INDEX(Hauptabrechnung!$O$15:$AA$226,MATCH($A24,Hauptabrechnung!$E$15:$E$226,0),2))</f>
        <v/>
      </c>
      <c r="E24" s="75" t="str">
        <f>IF(ISNA(INDEX(Hauptabrechnung!$O$15:$AA$226,MATCH($A24,Hauptabrechnung!$E$13:$E$226,0),7)),"",INDEX(Hauptabrechnung!$O$15:$AA$226,MATCH($A24,Hauptabrechnung!$E$15:$E$226,0),7))</f>
        <v/>
      </c>
      <c r="F24" s="75" t="str">
        <f>IF(ISNA(INDEX(Hauptabrechnung!$O$15:$AA$226,MATCH($A24,Hauptabrechnung!$E$13:$E$226,0),8)),"",INDEX(Hauptabrechnung!$O$15:$AA$226,MATCH($A24,Hauptabrechnung!$E$15:$E$226,0),8))</f>
        <v/>
      </c>
    </row>
    <row r="25" spans="1:6">
      <c r="A25" s="4">
        <v>19</v>
      </c>
      <c r="B25" s="4"/>
      <c r="C25" s="133" t="str">
        <f>IF(ISNA(INDEX(Hauptabrechnung!$O$15:$AA$226,MATCH($A25,Hauptabrechnung!$E$13:$E$226,0),1)),"",INDEX(Hauptabrechnung!$O$15:$AA$226,MATCH($A25,Hauptabrechnung!$E$15:$E$226,0),1))</f>
        <v/>
      </c>
      <c r="D25" s="36" t="str">
        <f>IF(ISNA(INDEX(Hauptabrechnung!$O$15:$AA$226,MATCH($A25,Hauptabrechnung!$E$13:$E$226,0),2)),"",INDEX(Hauptabrechnung!$O$15:$AA$226,MATCH($A25,Hauptabrechnung!$E$15:$E$226,0),2))</f>
        <v/>
      </c>
      <c r="E25" s="75" t="str">
        <f>IF(ISNA(INDEX(Hauptabrechnung!$O$15:$AA$226,MATCH($A25,Hauptabrechnung!$E$13:$E$226,0),7)),"",INDEX(Hauptabrechnung!$O$15:$AA$226,MATCH($A25,Hauptabrechnung!$E$15:$E$226,0),7))</f>
        <v/>
      </c>
      <c r="F25" s="75" t="str">
        <f>IF(ISNA(INDEX(Hauptabrechnung!$O$15:$AA$226,MATCH($A25,Hauptabrechnung!$E$13:$E$226,0),8)),"",INDEX(Hauptabrechnung!$O$15:$AA$226,MATCH($A25,Hauptabrechnung!$E$15:$E$226,0),8))</f>
        <v/>
      </c>
    </row>
    <row r="26" spans="1:6">
      <c r="A26" s="4">
        <v>20</v>
      </c>
      <c r="B26" s="4"/>
      <c r="C26" s="133" t="str">
        <f>IF(ISNA(INDEX(Hauptabrechnung!$O$15:$AA$226,MATCH($A26,Hauptabrechnung!$E$13:$E$226,0),1)),"",INDEX(Hauptabrechnung!$O$15:$AA$226,MATCH($A26,Hauptabrechnung!$E$15:$E$226,0),1))</f>
        <v/>
      </c>
      <c r="D26" s="36" t="str">
        <f>IF(ISNA(INDEX(Hauptabrechnung!$O$15:$AA$226,MATCH($A26,Hauptabrechnung!$E$13:$E$226,0),2)),"",INDEX(Hauptabrechnung!$O$15:$AA$226,MATCH($A26,Hauptabrechnung!$E$15:$E$226,0),2))</f>
        <v/>
      </c>
      <c r="E26" s="75" t="str">
        <f>IF(ISNA(INDEX(Hauptabrechnung!$O$15:$AA$226,MATCH($A26,Hauptabrechnung!$E$13:$E$226,0),7)),"",INDEX(Hauptabrechnung!$O$15:$AA$226,MATCH($A26,Hauptabrechnung!$E$15:$E$226,0),7))</f>
        <v/>
      </c>
      <c r="F26" s="75" t="str">
        <f>IF(ISNA(INDEX(Hauptabrechnung!$O$15:$AA$226,MATCH($A26,Hauptabrechnung!$E$13:$E$226,0),8)),"",INDEX(Hauptabrechnung!$O$15:$AA$226,MATCH($A26,Hauptabrechnung!$E$15:$E$226,0),8))</f>
        <v/>
      </c>
    </row>
    <row r="27" spans="1:6">
      <c r="A27" s="4">
        <v>21</v>
      </c>
      <c r="B27" s="4"/>
      <c r="C27" s="133" t="str">
        <f>IF(ISNA(INDEX(Hauptabrechnung!$O$15:$AA$226,MATCH($A27,Hauptabrechnung!$E$13:$E$226,0),1)),"",INDEX(Hauptabrechnung!$O$15:$AA$226,MATCH($A27,Hauptabrechnung!$E$15:$E$226,0),1))</f>
        <v/>
      </c>
      <c r="D27" s="36" t="str">
        <f>IF(ISNA(INDEX(Hauptabrechnung!$O$15:$AA$226,MATCH($A27,Hauptabrechnung!$E$13:$E$226,0),2)),"",INDEX(Hauptabrechnung!$O$15:$AA$226,MATCH($A27,Hauptabrechnung!$E$15:$E$226,0),2))</f>
        <v/>
      </c>
      <c r="E27" s="75" t="str">
        <f>IF(ISNA(INDEX(Hauptabrechnung!$O$15:$AA$226,MATCH($A27,Hauptabrechnung!$E$13:$E$226,0),7)),"",INDEX(Hauptabrechnung!$O$15:$AA$226,MATCH($A27,Hauptabrechnung!$E$15:$E$226,0),7))</f>
        <v/>
      </c>
      <c r="F27" s="75" t="str">
        <f>IF(ISNA(INDEX(Hauptabrechnung!$O$15:$AA$226,MATCH($A27,Hauptabrechnung!$E$13:$E$226,0),8)),"",INDEX(Hauptabrechnung!$O$15:$AA$226,MATCH($A27,Hauptabrechnung!$E$15:$E$226,0),8))</f>
        <v/>
      </c>
    </row>
    <row r="28" spans="1:6">
      <c r="A28" s="4">
        <v>22</v>
      </c>
      <c r="B28" s="4"/>
      <c r="C28" s="133" t="str">
        <f>IF(ISNA(INDEX(Hauptabrechnung!$O$15:$AA$226,MATCH($A28,Hauptabrechnung!$E$13:$E$226,0),1)),"",INDEX(Hauptabrechnung!$O$15:$AA$226,MATCH($A28,Hauptabrechnung!$E$15:$E$226,0),1))</f>
        <v/>
      </c>
      <c r="D28" s="36" t="str">
        <f>IF(ISNA(INDEX(Hauptabrechnung!$O$15:$AA$226,MATCH($A28,Hauptabrechnung!$E$13:$E$226,0),2)),"",INDEX(Hauptabrechnung!$O$15:$AA$226,MATCH($A28,Hauptabrechnung!$E$15:$E$226,0),2))</f>
        <v/>
      </c>
      <c r="E28" s="75" t="str">
        <f>IF(ISNA(INDEX(Hauptabrechnung!$O$15:$AA$226,MATCH($A28,Hauptabrechnung!$E$13:$E$226,0),7)),"",INDEX(Hauptabrechnung!$O$15:$AA$226,MATCH($A28,Hauptabrechnung!$E$15:$E$226,0),7))</f>
        <v/>
      </c>
      <c r="F28" s="75" t="str">
        <f>IF(ISNA(INDEX(Hauptabrechnung!$O$15:$AA$226,MATCH($A28,Hauptabrechnung!$E$13:$E$226,0),8)),"",INDEX(Hauptabrechnung!$O$15:$AA$226,MATCH($A28,Hauptabrechnung!$E$15:$E$226,0),8))</f>
        <v/>
      </c>
    </row>
    <row r="29" spans="1:6">
      <c r="A29" s="4">
        <v>23</v>
      </c>
      <c r="B29" s="4"/>
      <c r="C29" s="133" t="str">
        <f>IF(ISNA(INDEX(Hauptabrechnung!$O$15:$AA$226,MATCH($A29,Hauptabrechnung!$E$13:$E$226,0),1)),"",INDEX(Hauptabrechnung!$O$15:$AA$226,MATCH($A29,Hauptabrechnung!$E$15:$E$226,0),1))</f>
        <v/>
      </c>
      <c r="D29" s="36" t="str">
        <f>IF(ISNA(INDEX(Hauptabrechnung!$O$15:$AA$226,MATCH($A29,Hauptabrechnung!$E$13:$E$226,0),2)),"",INDEX(Hauptabrechnung!$O$15:$AA$226,MATCH($A29,Hauptabrechnung!$E$15:$E$226,0),2))</f>
        <v/>
      </c>
      <c r="E29" s="75" t="str">
        <f>IF(ISNA(INDEX(Hauptabrechnung!$O$15:$AA$226,MATCH($A29,Hauptabrechnung!$E$13:$E$226,0),7)),"",INDEX(Hauptabrechnung!$O$15:$AA$226,MATCH($A29,Hauptabrechnung!$E$15:$E$226,0),7))</f>
        <v/>
      </c>
      <c r="F29" s="75" t="str">
        <f>IF(ISNA(INDEX(Hauptabrechnung!$O$15:$AA$226,MATCH($A29,Hauptabrechnung!$E$13:$E$226,0),8)),"",INDEX(Hauptabrechnung!$O$15:$AA$226,MATCH($A29,Hauptabrechnung!$E$15:$E$226,0),8))</f>
        <v/>
      </c>
    </row>
    <row r="30" spans="1:6">
      <c r="A30" s="4">
        <v>24</v>
      </c>
      <c r="B30" s="4"/>
      <c r="C30" s="133" t="str">
        <f>IF(ISNA(INDEX(Hauptabrechnung!$O$15:$AA$226,MATCH($A30,Hauptabrechnung!$E$13:$E$226,0),1)),"",INDEX(Hauptabrechnung!$O$15:$AA$226,MATCH($A30,Hauptabrechnung!$E$15:$E$226,0),1))</f>
        <v/>
      </c>
      <c r="D30" s="36" t="str">
        <f>IF(ISNA(INDEX(Hauptabrechnung!$O$15:$AA$226,MATCH($A30,Hauptabrechnung!$E$13:$E$226,0),2)),"",INDEX(Hauptabrechnung!$O$15:$AA$226,MATCH($A30,Hauptabrechnung!$E$15:$E$226,0),2))</f>
        <v/>
      </c>
      <c r="E30" s="75" t="str">
        <f>IF(ISNA(INDEX(Hauptabrechnung!$O$15:$AA$226,MATCH($A30,Hauptabrechnung!$E$13:$E$226,0),7)),"",INDEX(Hauptabrechnung!$O$15:$AA$226,MATCH($A30,Hauptabrechnung!$E$15:$E$226,0),7))</f>
        <v/>
      </c>
      <c r="F30" s="75" t="str">
        <f>IF(ISNA(INDEX(Hauptabrechnung!$O$15:$AA$226,MATCH($A30,Hauptabrechnung!$E$13:$E$226,0),8)),"",INDEX(Hauptabrechnung!$O$15:$AA$226,MATCH($A30,Hauptabrechnung!$E$15:$E$226,0),8))</f>
        <v/>
      </c>
    </row>
    <row r="31" spans="1:6">
      <c r="A31" s="4">
        <v>25</v>
      </c>
      <c r="B31" s="4"/>
      <c r="C31" s="133" t="str">
        <f>IF(ISNA(INDEX(Hauptabrechnung!$O$15:$AA$226,MATCH($A31,Hauptabrechnung!$E$13:$E$226,0),1)),"",INDEX(Hauptabrechnung!$O$15:$AA$226,MATCH($A31,Hauptabrechnung!$E$15:$E$226,0),1))</f>
        <v/>
      </c>
      <c r="D31" s="36" t="str">
        <f>IF(ISNA(INDEX(Hauptabrechnung!$O$15:$AA$226,MATCH($A31,Hauptabrechnung!$E$13:$E$226,0),2)),"",INDEX(Hauptabrechnung!$O$15:$AA$226,MATCH($A31,Hauptabrechnung!$E$15:$E$226,0),2))</f>
        <v/>
      </c>
      <c r="E31" s="75" t="str">
        <f>IF(ISNA(INDEX(Hauptabrechnung!$O$15:$AA$226,MATCH($A31,Hauptabrechnung!$E$13:$E$226,0),7)),"",INDEX(Hauptabrechnung!$O$15:$AA$226,MATCH($A31,Hauptabrechnung!$E$15:$E$226,0),7))</f>
        <v/>
      </c>
      <c r="F31" s="75" t="str">
        <f>IF(ISNA(INDEX(Hauptabrechnung!$O$15:$AA$226,MATCH($A31,Hauptabrechnung!$E$13:$E$226,0),8)),"",INDEX(Hauptabrechnung!$O$15:$AA$226,MATCH($A31,Hauptabrechnung!$E$15:$E$226,0),8))</f>
        <v/>
      </c>
    </row>
    <row r="32" spans="1:6">
      <c r="A32" s="4">
        <v>26</v>
      </c>
      <c r="B32" s="4"/>
      <c r="C32" s="133" t="str">
        <f>IF(ISNA(INDEX(Hauptabrechnung!$O$15:$AA$226,MATCH($A32,Hauptabrechnung!$E$13:$E$226,0),1)),"",INDEX(Hauptabrechnung!$O$15:$AA$226,MATCH($A32,Hauptabrechnung!$E$15:$E$226,0),1))</f>
        <v/>
      </c>
      <c r="D32" s="36" t="str">
        <f>IF(ISNA(INDEX(Hauptabrechnung!$O$15:$AA$226,MATCH($A32,Hauptabrechnung!$E$13:$E$226,0),2)),"",INDEX(Hauptabrechnung!$O$15:$AA$226,MATCH($A32,Hauptabrechnung!$E$15:$E$226,0),2))</f>
        <v/>
      </c>
      <c r="E32" s="75" t="str">
        <f>IF(ISNA(INDEX(Hauptabrechnung!$O$15:$AA$226,MATCH($A32,Hauptabrechnung!$E$13:$E$226,0),7)),"",INDEX(Hauptabrechnung!$O$15:$AA$226,MATCH($A32,Hauptabrechnung!$E$15:$E$226,0),7))</f>
        <v/>
      </c>
      <c r="F32" s="75" t="str">
        <f>IF(ISNA(INDEX(Hauptabrechnung!$O$15:$AA$226,MATCH($A32,Hauptabrechnung!$E$13:$E$226,0),8)),"",INDEX(Hauptabrechnung!$O$15:$AA$226,MATCH($A32,Hauptabrechnung!$E$15:$E$226,0),8))</f>
        <v/>
      </c>
    </row>
    <row r="33" spans="1:6">
      <c r="A33" s="4">
        <v>27</v>
      </c>
      <c r="B33" s="4"/>
      <c r="C33" s="133" t="str">
        <f>IF(ISNA(INDEX(Hauptabrechnung!$O$15:$AA$226,MATCH($A33,Hauptabrechnung!$E$13:$E$226,0),1)),"",INDEX(Hauptabrechnung!$O$15:$AA$226,MATCH($A33,Hauptabrechnung!$E$15:$E$226,0),1))</f>
        <v/>
      </c>
      <c r="D33" s="36" t="str">
        <f>IF(ISNA(INDEX(Hauptabrechnung!$O$15:$AA$226,MATCH($A33,Hauptabrechnung!$E$13:$E$226,0),2)),"",INDEX(Hauptabrechnung!$O$15:$AA$226,MATCH($A33,Hauptabrechnung!$E$15:$E$226,0),2))</f>
        <v/>
      </c>
      <c r="E33" s="75" t="str">
        <f>IF(ISNA(INDEX(Hauptabrechnung!$O$15:$AA$226,MATCH($A33,Hauptabrechnung!$E$13:$E$226,0),7)),"",INDEX(Hauptabrechnung!$O$15:$AA$226,MATCH($A33,Hauptabrechnung!$E$15:$E$226,0),7))</f>
        <v/>
      </c>
      <c r="F33" s="75" t="str">
        <f>IF(ISNA(INDEX(Hauptabrechnung!$O$15:$AA$226,MATCH($A33,Hauptabrechnung!$E$13:$E$226,0),8)),"",INDEX(Hauptabrechnung!$O$15:$AA$226,MATCH($A33,Hauptabrechnung!$E$15:$E$226,0),8))</f>
        <v/>
      </c>
    </row>
    <row r="34" spans="1:6">
      <c r="A34" s="4">
        <v>28</v>
      </c>
      <c r="B34" s="4"/>
      <c r="C34" s="133" t="str">
        <f>IF(ISNA(INDEX(Hauptabrechnung!$O$15:$AA$226,MATCH($A34,Hauptabrechnung!$E$13:$E$226,0),1)),"",INDEX(Hauptabrechnung!$O$15:$AA$226,MATCH($A34,Hauptabrechnung!$E$15:$E$226,0),1))</f>
        <v/>
      </c>
      <c r="D34" s="36" t="str">
        <f>IF(ISNA(INDEX(Hauptabrechnung!$O$15:$AA$226,MATCH($A34,Hauptabrechnung!$E$13:$E$226,0),2)),"",INDEX(Hauptabrechnung!$O$15:$AA$226,MATCH($A34,Hauptabrechnung!$E$15:$E$226,0),2))</f>
        <v/>
      </c>
      <c r="E34" s="75" t="str">
        <f>IF(ISNA(INDEX(Hauptabrechnung!$O$15:$AA$226,MATCH($A34,Hauptabrechnung!$E$13:$E$226,0),7)),"",INDEX(Hauptabrechnung!$O$15:$AA$226,MATCH($A34,Hauptabrechnung!$E$15:$E$226,0),7))</f>
        <v/>
      </c>
      <c r="F34" s="75" t="str">
        <f>IF(ISNA(INDEX(Hauptabrechnung!$O$15:$AA$226,MATCH($A34,Hauptabrechnung!$E$13:$E$226,0),8)),"",INDEX(Hauptabrechnung!$O$15:$AA$226,MATCH($A34,Hauptabrechnung!$E$15:$E$226,0),8))</f>
        <v/>
      </c>
    </row>
    <row r="35" spans="1:6">
      <c r="A35" s="4">
        <v>29</v>
      </c>
      <c r="B35" s="4"/>
      <c r="C35" s="133" t="str">
        <f>IF(ISNA(INDEX(Hauptabrechnung!$O$15:$AA$226,MATCH($A35,Hauptabrechnung!$E$13:$E$226,0),1)),"",INDEX(Hauptabrechnung!$O$15:$AA$226,MATCH($A35,Hauptabrechnung!$E$15:$E$226,0),1))</f>
        <v/>
      </c>
      <c r="D35" s="36" t="str">
        <f>IF(ISNA(INDEX(Hauptabrechnung!$O$15:$AA$226,MATCH($A35,Hauptabrechnung!$E$13:$E$226,0),2)),"",INDEX(Hauptabrechnung!$O$15:$AA$226,MATCH($A35,Hauptabrechnung!$E$15:$E$226,0),2))</f>
        <v/>
      </c>
      <c r="E35" s="75" t="str">
        <f>IF(ISNA(INDEX(Hauptabrechnung!$O$15:$AA$226,MATCH($A35,Hauptabrechnung!$E$13:$E$226,0),7)),"",INDEX(Hauptabrechnung!$O$15:$AA$226,MATCH($A35,Hauptabrechnung!$E$15:$E$226,0),7))</f>
        <v/>
      </c>
      <c r="F35" s="75" t="str">
        <f>IF(ISNA(INDEX(Hauptabrechnung!$O$15:$AA$226,MATCH($A35,Hauptabrechnung!$E$13:$E$226,0),8)),"",INDEX(Hauptabrechnung!$O$15:$AA$226,MATCH($A35,Hauptabrechnung!$E$15:$E$226,0),8))</f>
        <v/>
      </c>
    </row>
    <row r="36" spans="1:6">
      <c r="A36" s="4">
        <v>30</v>
      </c>
      <c r="B36" s="4"/>
      <c r="C36" s="133" t="str">
        <f>IF(ISNA(INDEX(Hauptabrechnung!$O$15:$AA$226,MATCH($A36,Hauptabrechnung!$E$13:$E$226,0),1)),"",INDEX(Hauptabrechnung!$O$15:$AA$226,MATCH($A36,Hauptabrechnung!$E$15:$E$226,0),1))</f>
        <v/>
      </c>
      <c r="D36" s="36" t="str">
        <f>IF(ISNA(INDEX(Hauptabrechnung!$O$15:$AA$226,MATCH($A36,Hauptabrechnung!$E$13:$E$226,0),2)),"",INDEX(Hauptabrechnung!$O$15:$AA$226,MATCH($A36,Hauptabrechnung!$E$15:$E$226,0),2))</f>
        <v/>
      </c>
      <c r="E36" s="75" t="str">
        <f>IF(ISNA(INDEX(Hauptabrechnung!$O$15:$AA$226,MATCH($A36,Hauptabrechnung!$E$13:$E$226,0),7)),"",INDEX(Hauptabrechnung!$O$15:$AA$226,MATCH($A36,Hauptabrechnung!$E$15:$E$226,0),7))</f>
        <v/>
      </c>
      <c r="F36" s="75" t="str">
        <f>IF(ISNA(INDEX(Hauptabrechnung!$O$15:$AA$226,MATCH($A36,Hauptabrechnung!$E$13:$E$226,0),8)),"",INDEX(Hauptabrechnung!$O$15:$AA$226,MATCH($A36,Hauptabrechnung!$E$15:$E$226,0),8))</f>
        <v/>
      </c>
    </row>
    <row r="37" spans="1:6">
      <c r="A37" s="4">
        <v>31</v>
      </c>
      <c r="B37" s="4"/>
      <c r="C37" s="133" t="str">
        <f>IF(ISNA(INDEX(Hauptabrechnung!$O$15:$AA$226,MATCH($A37,Hauptabrechnung!$E$13:$E$226,0),1)),"",INDEX(Hauptabrechnung!$O$15:$AA$226,MATCH($A37,Hauptabrechnung!$E$15:$E$226,0),1))</f>
        <v/>
      </c>
      <c r="D37" s="36" t="str">
        <f>IF(ISNA(INDEX(Hauptabrechnung!$O$15:$AA$226,MATCH($A37,Hauptabrechnung!$E$13:$E$226,0),2)),"",INDEX(Hauptabrechnung!$O$15:$AA$226,MATCH($A37,Hauptabrechnung!$E$15:$E$226,0),2))</f>
        <v/>
      </c>
      <c r="E37" s="75" t="str">
        <f>IF(ISNA(INDEX(Hauptabrechnung!$O$15:$AA$226,MATCH($A37,Hauptabrechnung!$E$13:$E$226,0),7)),"",INDEX(Hauptabrechnung!$O$15:$AA$226,MATCH($A37,Hauptabrechnung!$E$15:$E$226,0),7))</f>
        <v/>
      </c>
      <c r="F37" s="75" t="str">
        <f>IF(ISNA(INDEX(Hauptabrechnung!$O$15:$AA$226,MATCH($A37,Hauptabrechnung!$E$13:$E$226,0),8)),"",INDEX(Hauptabrechnung!$O$15:$AA$226,MATCH($A37,Hauptabrechnung!$E$15:$E$226,0),8))</f>
        <v/>
      </c>
    </row>
    <row r="38" spans="1:6">
      <c r="A38" s="4">
        <v>32</v>
      </c>
      <c r="B38" s="4"/>
      <c r="C38" s="133" t="str">
        <f>IF(ISNA(INDEX(Hauptabrechnung!$O$15:$AA$226,MATCH($A38,Hauptabrechnung!$E$13:$E$226,0),1)),"",INDEX(Hauptabrechnung!$O$15:$AA$226,MATCH($A38,Hauptabrechnung!$E$15:$E$226,0),1))</f>
        <v/>
      </c>
      <c r="D38" s="36" t="str">
        <f>IF(ISNA(INDEX(Hauptabrechnung!$O$15:$AA$226,MATCH($A38,Hauptabrechnung!$E$13:$E$226,0),2)),"",INDEX(Hauptabrechnung!$O$15:$AA$226,MATCH($A38,Hauptabrechnung!$E$15:$E$226,0),2))</f>
        <v/>
      </c>
      <c r="E38" s="75" t="str">
        <f>IF(ISNA(INDEX(Hauptabrechnung!$O$15:$AA$226,MATCH($A38,Hauptabrechnung!$E$13:$E$226,0),7)),"",INDEX(Hauptabrechnung!$O$15:$AA$226,MATCH($A38,Hauptabrechnung!$E$15:$E$226,0),7))</f>
        <v/>
      </c>
      <c r="F38" s="75" t="str">
        <f>IF(ISNA(INDEX(Hauptabrechnung!$O$15:$AA$226,MATCH($A38,Hauptabrechnung!$E$13:$E$226,0),8)),"",INDEX(Hauptabrechnung!$O$15:$AA$226,MATCH($A38,Hauptabrechnung!$E$15:$E$226,0),8))</f>
        <v/>
      </c>
    </row>
    <row r="39" spans="1:6">
      <c r="A39" s="4">
        <v>33</v>
      </c>
      <c r="B39" s="4"/>
      <c r="C39" s="133" t="str">
        <f>IF(ISNA(INDEX(Hauptabrechnung!$O$15:$AA$226,MATCH($A39,Hauptabrechnung!$E$13:$E$226,0),1)),"",INDEX(Hauptabrechnung!$O$15:$AA$226,MATCH($A39,Hauptabrechnung!$E$15:$E$226,0),1))</f>
        <v/>
      </c>
      <c r="D39" s="36" t="str">
        <f>IF(ISNA(INDEX(Hauptabrechnung!$O$15:$AA$226,MATCH($A39,Hauptabrechnung!$E$13:$E$226,0),2)),"",INDEX(Hauptabrechnung!$O$15:$AA$226,MATCH($A39,Hauptabrechnung!$E$15:$E$226,0),2))</f>
        <v/>
      </c>
      <c r="E39" s="75" t="str">
        <f>IF(ISNA(INDEX(Hauptabrechnung!$O$15:$AA$226,MATCH($A39,Hauptabrechnung!$E$13:$E$226,0),7)),"",INDEX(Hauptabrechnung!$O$15:$AA$226,MATCH($A39,Hauptabrechnung!$E$15:$E$226,0),7))</f>
        <v/>
      </c>
      <c r="F39" s="75" t="str">
        <f>IF(ISNA(INDEX(Hauptabrechnung!$O$15:$AA$226,MATCH($A39,Hauptabrechnung!$E$13:$E$226,0),8)),"",INDEX(Hauptabrechnung!$O$15:$AA$226,MATCH($A39,Hauptabrechnung!$E$15:$E$226,0),8))</f>
        <v/>
      </c>
    </row>
    <row r="40" spans="1:6">
      <c r="A40" s="4">
        <v>34</v>
      </c>
      <c r="B40" s="4"/>
      <c r="C40" s="133" t="str">
        <f>IF(ISNA(INDEX(Hauptabrechnung!$O$15:$AA$226,MATCH($A40,Hauptabrechnung!$E$13:$E$226,0),1)),"",INDEX(Hauptabrechnung!$O$15:$AA$226,MATCH($A40,Hauptabrechnung!$E$15:$E$226,0),1))</f>
        <v/>
      </c>
      <c r="D40" s="36" t="str">
        <f>IF(ISNA(INDEX(Hauptabrechnung!$O$15:$AA$226,MATCH($A40,Hauptabrechnung!$E$13:$E$226,0),2)),"",INDEX(Hauptabrechnung!$O$15:$AA$226,MATCH($A40,Hauptabrechnung!$E$15:$E$226,0),2))</f>
        <v/>
      </c>
      <c r="E40" s="75" t="str">
        <f>IF(ISNA(INDEX(Hauptabrechnung!$O$15:$AA$226,MATCH($A40,Hauptabrechnung!$E$13:$E$226,0),7)),"",INDEX(Hauptabrechnung!$O$15:$AA$226,MATCH($A40,Hauptabrechnung!$E$15:$E$226,0),7))</f>
        <v/>
      </c>
      <c r="F40" s="75" t="str">
        <f>IF(ISNA(INDEX(Hauptabrechnung!$O$15:$AA$226,MATCH($A40,Hauptabrechnung!$E$13:$E$226,0),8)),"",INDEX(Hauptabrechnung!$O$15:$AA$226,MATCH($A40,Hauptabrechnung!$E$15:$E$226,0),8))</f>
        <v/>
      </c>
    </row>
    <row r="41" spans="1:6">
      <c r="A41" s="4">
        <v>35</v>
      </c>
      <c r="B41" s="4"/>
      <c r="C41" s="133" t="str">
        <f>IF(ISNA(INDEX(Hauptabrechnung!$O$15:$AA$226,MATCH($A41,Hauptabrechnung!$E$13:$E$226,0),1)),"",INDEX(Hauptabrechnung!$O$15:$AA$226,MATCH($A41,Hauptabrechnung!$E$15:$E$226,0),1))</f>
        <v/>
      </c>
      <c r="D41" s="36" t="str">
        <f>IF(ISNA(INDEX(Hauptabrechnung!$O$15:$AA$226,MATCH($A41,Hauptabrechnung!$E$13:$E$226,0),2)),"",INDEX(Hauptabrechnung!$O$15:$AA$226,MATCH($A41,Hauptabrechnung!$E$15:$E$226,0),2))</f>
        <v/>
      </c>
      <c r="E41" s="75" t="str">
        <f>IF(ISNA(INDEX(Hauptabrechnung!$O$15:$AA$226,MATCH($A41,Hauptabrechnung!$E$13:$E$226,0),7)),"",INDEX(Hauptabrechnung!$O$15:$AA$226,MATCH($A41,Hauptabrechnung!$E$15:$E$226,0),7))</f>
        <v/>
      </c>
      <c r="F41" s="75" t="str">
        <f>IF(ISNA(INDEX(Hauptabrechnung!$O$15:$AA$226,MATCH($A41,Hauptabrechnung!$E$13:$E$226,0),8)),"",INDEX(Hauptabrechnung!$O$15:$AA$226,MATCH($A41,Hauptabrechnung!$E$15:$E$226,0),8))</f>
        <v/>
      </c>
    </row>
    <row r="42" spans="1:6">
      <c r="A42" s="4">
        <v>36</v>
      </c>
      <c r="B42" s="4"/>
      <c r="C42" s="133" t="str">
        <f>IF(ISNA(INDEX(Hauptabrechnung!$O$15:$AA$226,MATCH($A42,Hauptabrechnung!$E$13:$E$226,0),1)),"",INDEX(Hauptabrechnung!$O$15:$AA$226,MATCH($A42,Hauptabrechnung!$E$15:$E$226,0),1))</f>
        <v/>
      </c>
      <c r="D42" s="36" t="str">
        <f>IF(ISNA(INDEX(Hauptabrechnung!$O$15:$AA$226,MATCH($A42,Hauptabrechnung!$E$13:$E$226,0),2)),"",INDEX(Hauptabrechnung!$O$15:$AA$226,MATCH($A42,Hauptabrechnung!$E$15:$E$226,0),2))</f>
        <v/>
      </c>
      <c r="E42" s="75" t="str">
        <f>IF(ISNA(INDEX(Hauptabrechnung!$O$15:$AA$226,MATCH($A42,Hauptabrechnung!$E$13:$E$226,0),7)),"",INDEX(Hauptabrechnung!$O$15:$AA$226,MATCH($A42,Hauptabrechnung!$E$15:$E$226,0),7))</f>
        <v/>
      </c>
      <c r="F42" s="75" t="str">
        <f>IF(ISNA(INDEX(Hauptabrechnung!$O$15:$AA$226,MATCH($A42,Hauptabrechnung!$E$13:$E$226,0),8)),"",INDEX(Hauptabrechnung!$O$15:$AA$226,MATCH($A42,Hauptabrechnung!$E$15:$E$226,0),8))</f>
        <v/>
      </c>
    </row>
    <row r="43" spans="1:6">
      <c r="A43" s="4">
        <v>37</v>
      </c>
      <c r="B43" s="4"/>
      <c r="C43" s="133" t="str">
        <f>IF(ISNA(INDEX(Hauptabrechnung!$O$15:$AA$226,MATCH($A43,Hauptabrechnung!$E$13:$E$226,0),1)),"",INDEX(Hauptabrechnung!$O$15:$AA$226,MATCH($A43,Hauptabrechnung!$E$15:$E$226,0),1))</f>
        <v/>
      </c>
      <c r="D43" s="36" t="str">
        <f>IF(ISNA(INDEX(Hauptabrechnung!$O$15:$AA$226,MATCH($A43,Hauptabrechnung!$E$13:$E$226,0),2)),"",INDEX(Hauptabrechnung!$O$15:$AA$226,MATCH($A43,Hauptabrechnung!$E$15:$E$226,0),2))</f>
        <v/>
      </c>
      <c r="E43" s="75" t="str">
        <f>IF(ISNA(INDEX(Hauptabrechnung!$O$15:$AA$226,MATCH($A43,Hauptabrechnung!$E$13:$E$226,0),7)),"",INDEX(Hauptabrechnung!$O$15:$AA$226,MATCH($A43,Hauptabrechnung!$E$15:$E$226,0),7))</f>
        <v/>
      </c>
      <c r="F43" s="75" t="str">
        <f>IF(ISNA(INDEX(Hauptabrechnung!$O$15:$AA$226,MATCH($A43,Hauptabrechnung!$E$13:$E$226,0),8)),"",INDEX(Hauptabrechnung!$O$15:$AA$226,MATCH($A43,Hauptabrechnung!$E$15:$E$226,0),8))</f>
        <v/>
      </c>
    </row>
    <row r="44" spans="1:6">
      <c r="A44" s="4">
        <v>38</v>
      </c>
      <c r="B44" s="4"/>
      <c r="C44" s="133" t="str">
        <f>IF(ISNA(INDEX(Hauptabrechnung!$O$15:$AA$226,MATCH($A44,Hauptabrechnung!$E$13:$E$226,0),1)),"",INDEX(Hauptabrechnung!$O$15:$AA$226,MATCH($A44,Hauptabrechnung!$E$15:$E$226,0),1))</f>
        <v/>
      </c>
      <c r="D44" s="36" t="str">
        <f>IF(ISNA(INDEX(Hauptabrechnung!$O$15:$AA$226,MATCH($A44,Hauptabrechnung!$E$13:$E$226,0),2)),"",INDEX(Hauptabrechnung!$O$15:$AA$226,MATCH($A44,Hauptabrechnung!$E$15:$E$226,0),2))</f>
        <v/>
      </c>
      <c r="E44" s="75" t="str">
        <f>IF(ISNA(INDEX(Hauptabrechnung!$O$15:$AA$226,MATCH($A44,Hauptabrechnung!$E$13:$E$226,0),7)),"",INDEX(Hauptabrechnung!$O$15:$AA$226,MATCH($A44,Hauptabrechnung!$E$15:$E$226,0),7))</f>
        <v/>
      </c>
      <c r="F44" s="75" t="str">
        <f>IF(ISNA(INDEX(Hauptabrechnung!$O$15:$AA$226,MATCH($A44,Hauptabrechnung!$E$13:$E$226,0),8)),"",INDEX(Hauptabrechnung!$O$15:$AA$226,MATCH($A44,Hauptabrechnung!$E$15:$E$226,0),8))</f>
        <v/>
      </c>
    </row>
    <row r="45" spans="1:6">
      <c r="A45" s="4">
        <v>39</v>
      </c>
      <c r="B45" s="4"/>
      <c r="C45" s="133" t="str">
        <f>IF(ISNA(INDEX(Hauptabrechnung!$O$15:$AA$226,MATCH($A45,Hauptabrechnung!$E$13:$E$226,0),1)),"",INDEX(Hauptabrechnung!$O$15:$AA$226,MATCH($A45,Hauptabrechnung!$E$15:$E$226,0),1))</f>
        <v/>
      </c>
      <c r="D45" s="36" t="str">
        <f>IF(ISNA(INDEX(Hauptabrechnung!$O$15:$AA$226,MATCH($A45,Hauptabrechnung!$E$13:$E$226,0),2)),"",INDEX(Hauptabrechnung!$O$15:$AA$226,MATCH($A45,Hauptabrechnung!$E$15:$E$226,0),2))</f>
        <v/>
      </c>
      <c r="E45" s="75" t="str">
        <f>IF(ISNA(INDEX(Hauptabrechnung!$O$15:$AA$226,MATCH($A45,Hauptabrechnung!$E$13:$E$226,0),7)),"",INDEX(Hauptabrechnung!$O$15:$AA$226,MATCH($A45,Hauptabrechnung!$E$15:$E$226,0),7))</f>
        <v/>
      </c>
      <c r="F45" s="75" t="str">
        <f>IF(ISNA(INDEX(Hauptabrechnung!$O$15:$AA$226,MATCH($A45,Hauptabrechnung!$E$13:$E$226,0),8)),"",INDEX(Hauptabrechnung!$O$15:$AA$226,MATCH($A45,Hauptabrechnung!$E$15:$E$226,0),8))</f>
        <v/>
      </c>
    </row>
    <row r="46" spans="1:6">
      <c r="A46" s="4">
        <v>40</v>
      </c>
      <c r="B46" s="4"/>
      <c r="C46" s="133" t="str">
        <f>IF(ISNA(INDEX(Hauptabrechnung!$O$15:$AA$226,MATCH($A46,Hauptabrechnung!$E$13:$E$226,0),1)),"",INDEX(Hauptabrechnung!$O$15:$AA$226,MATCH($A46,Hauptabrechnung!$E$15:$E$226,0),1))</f>
        <v/>
      </c>
      <c r="D46" s="36" t="str">
        <f>IF(ISNA(INDEX(Hauptabrechnung!$O$15:$AA$226,MATCH($A46,Hauptabrechnung!$E$13:$E$226,0),2)),"",INDEX(Hauptabrechnung!$O$15:$AA$226,MATCH($A46,Hauptabrechnung!$E$15:$E$226,0),2))</f>
        <v/>
      </c>
      <c r="E46" s="75" t="str">
        <f>IF(ISNA(INDEX(Hauptabrechnung!$O$15:$AA$226,MATCH($A46,Hauptabrechnung!$E$13:$E$226,0),7)),"",INDEX(Hauptabrechnung!$O$15:$AA$226,MATCH($A46,Hauptabrechnung!$E$15:$E$226,0),7))</f>
        <v/>
      </c>
      <c r="F46" s="75" t="str">
        <f>IF(ISNA(INDEX(Hauptabrechnung!$O$15:$AA$226,MATCH($A46,Hauptabrechnung!$E$13:$E$226,0),8)),"",INDEX(Hauptabrechnung!$O$15:$AA$226,MATCH($A46,Hauptabrechnung!$E$15:$E$226,0),8))</f>
        <v/>
      </c>
    </row>
    <row r="47" spans="1:6">
      <c r="A47" s="4">
        <v>41</v>
      </c>
      <c r="B47" s="4"/>
      <c r="C47" s="133" t="str">
        <f>IF(ISNA(INDEX(Hauptabrechnung!$O$15:$AA$226,MATCH($A47,Hauptabrechnung!$E$13:$E$226,0),1)),"",INDEX(Hauptabrechnung!$O$15:$AA$226,MATCH($A47,Hauptabrechnung!$E$15:$E$226,0),1))</f>
        <v/>
      </c>
      <c r="D47" s="36" t="str">
        <f>IF(ISNA(INDEX(Hauptabrechnung!$O$15:$AA$226,MATCH($A47,Hauptabrechnung!$E$13:$E$226,0),2)),"",INDEX(Hauptabrechnung!$O$15:$AA$226,MATCH($A47,Hauptabrechnung!$E$15:$E$226,0),2))</f>
        <v/>
      </c>
      <c r="E47" s="75" t="str">
        <f>IF(ISNA(INDEX(Hauptabrechnung!$O$15:$AA$226,MATCH($A47,Hauptabrechnung!$E$13:$E$226,0),7)),"",INDEX(Hauptabrechnung!$O$15:$AA$226,MATCH($A47,Hauptabrechnung!$E$15:$E$226,0),7))</f>
        <v/>
      </c>
      <c r="F47" s="75" t="str">
        <f>IF(ISNA(INDEX(Hauptabrechnung!$O$15:$AA$226,MATCH($A47,Hauptabrechnung!$E$13:$E$226,0),8)),"",INDEX(Hauptabrechnung!$O$15:$AA$226,MATCH($A47,Hauptabrechnung!$E$15:$E$226,0),8))</f>
        <v/>
      </c>
    </row>
    <row r="48" spans="1:6" ht="15.75" thickBot="1">
      <c r="A48" s="4">
        <v>42</v>
      </c>
      <c r="B48" s="4"/>
      <c r="C48" s="133" t="str">
        <f>IF(ISNA(INDEX(Hauptabrechnung!$O$15:$AA$226,MATCH($A48,Hauptabrechnung!$E$13:$E$226,0),1)),"",INDEX(Hauptabrechnung!$O$15:$AA$226,MATCH($A48,Hauptabrechnung!$E$15:$E$226,0),1))</f>
        <v/>
      </c>
      <c r="D48" s="36" t="str">
        <f>IF(ISNA(INDEX(Hauptabrechnung!$O$15:$AA$226,MATCH($A48,Hauptabrechnung!$E$13:$E$226,0),2)),"",INDEX(Hauptabrechnung!$O$15:$AA$226,MATCH($A48,Hauptabrechnung!$E$15:$E$226,0),2))</f>
        <v/>
      </c>
      <c r="E48" s="75" t="str">
        <f>IF(ISNA(INDEX(Hauptabrechnung!$O$15:$AA$226,MATCH($A48,Hauptabrechnung!$E$13:$E$226,0),7)),"",INDEX(Hauptabrechnung!$O$15:$AA$226,MATCH($A48,Hauptabrechnung!$E$15:$E$226,0),7))</f>
        <v/>
      </c>
      <c r="F48" s="75" t="str">
        <f>IF(ISNA(INDEX(Hauptabrechnung!$O$15:$AA$226,MATCH($A48,Hauptabrechnung!$E$13:$E$226,0),8)),"",INDEX(Hauptabrechnung!$O$15:$AA$226,MATCH($A48,Hauptabrechnung!$E$15:$E$226,0),8))</f>
        <v/>
      </c>
    </row>
    <row r="49" spans="1:6" ht="15.75" thickBot="1">
      <c r="A49" s="4"/>
      <c r="B49" s="4"/>
      <c r="C49" s="14"/>
      <c r="D49" s="19" t="s">
        <v>10</v>
      </c>
      <c r="E49" s="76">
        <f>SUM(E7:E48)</f>
        <v>0</v>
      </c>
      <c r="F49" s="76">
        <f>SUM(F7:F48)</f>
        <v>0</v>
      </c>
    </row>
    <row r="50" spans="1:6">
      <c r="A50" s="4"/>
      <c r="B50" s="4"/>
      <c r="C50" s="7" t="s">
        <v>0</v>
      </c>
      <c r="D50" s="3" t="s">
        <v>1</v>
      </c>
      <c r="E50" s="66" t="s">
        <v>12</v>
      </c>
      <c r="F50" s="68" t="s">
        <v>13</v>
      </c>
    </row>
    <row r="51" spans="1:6" ht="15.75" thickBot="1">
      <c r="A51" s="4"/>
      <c r="B51" s="4"/>
      <c r="C51" s="10" t="s">
        <v>14</v>
      </c>
      <c r="D51" s="11" t="s">
        <v>2</v>
      </c>
      <c r="E51" s="13"/>
      <c r="F51" s="67"/>
    </row>
    <row r="52" spans="1:6">
      <c r="A52" s="4">
        <v>43</v>
      </c>
      <c r="B52" s="4"/>
      <c r="C52" s="405" t="str">
        <f>IF(ISNA(INDEX(Hauptabrechnung!$O$15:$AA$226,MATCH($A52,Hauptabrechnung!$E$13:$E$226,0),1)),"",INDEX(Hauptabrechnung!$O$15:$AA$226,MATCH($A52,Hauptabrechnung!$E$15:$E$226,0),1))</f>
        <v/>
      </c>
      <c r="D52" s="36" t="str">
        <f>IF(ISNA(INDEX(Hauptabrechnung!$O$15:$AA$226,MATCH($A52,Hauptabrechnung!$E$13:$E$226,0),2)),"",INDEX(Hauptabrechnung!$O$15:$AA$226,MATCH($A52,Hauptabrechnung!$E$15:$E$226,0),2))</f>
        <v/>
      </c>
      <c r="E52" s="75" t="str">
        <f>IF(ISNA(INDEX(Hauptabrechnung!$O$15:$AA$226,MATCH($A52,Hauptabrechnung!$E$13:$E$226,0),7)),"",INDEX(Hauptabrechnung!$O$15:$AA$226,MATCH($A52,Hauptabrechnung!$E$15:$E$226,0),7))</f>
        <v/>
      </c>
      <c r="F52" s="75" t="str">
        <f>IF(ISNA(INDEX(Hauptabrechnung!$O$15:$AA$226,MATCH($A52,Hauptabrechnung!$E$13:$E$226,0),8)),"",INDEX(Hauptabrechnung!$O$15:$AA$226,MATCH($A52,Hauptabrechnung!$E$15:$E$226,0),8))</f>
        <v/>
      </c>
    </row>
    <row r="53" spans="1:6">
      <c r="A53" s="4">
        <v>44</v>
      </c>
      <c r="B53" s="4"/>
      <c r="C53" s="133" t="str">
        <f>IF(ISNA(INDEX(Hauptabrechnung!$O$15:$AA$226,MATCH($A53,Hauptabrechnung!$E$13:$E$226,0),1)),"",INDEX(Hauptabrechnung!$O$15:$AA$226,MATCH($A53,Hauptabrechnung!$E$15:$E$226,0),1))</f>
        <v/>
      </c>
      <c r="D53" s="36" t="str">
        <f>IF(ISNA(INDEX(Hauptabrechnung!$O$15:$AA$226,MATCH($A53,Hauptabrechnung!$E$13:$E$226,0),2)),"",INDEX(Hauptabrechnung!$O$15:$AA$226,MATCH($A53,Hauptabrechnung!$E$15:$E$226,0),2))</f>
        <v/>
      </c>
      <c r="E53" s="75" t="str">
        <f>IF(ISNA(INDEX(Hauptabrechnung!$O$15:$AA$226,MATCH($A53,Hauptabrechnung!$E$13:$E$226,0),7)),"",INDEX(Hauptabrechnung!$O$15:$AA$226,MATCH($A53,Hauptabrechnung!$E$15:$E$226,0),7))</f>
        <v/>
      </c>
      <c r="F53" s="75" t="str">
        <f>IF(ISNA(INDEX(Hauptabrechnung!$O$15:$AA$226,MATCH($A53,Hauptabrechnung!$E$13:$E$226,0),8)),"",INDEX(Hauptabrechnung!$O$15:$AA$226,MATCH($A53,Hauptabrechnung!$E$15:$E$226,0),8))</f>
        <v/>
      </c>
    </row>
    <row r="54" spans="1:6">
      <c r="A54" s="4">
        <v>45</v>
      </c>
      <c r="B54" s="4"/>
      <c r="C54" s="133" t="str">
        <f>IF(ISNA(INDEX(Hauptabrechnung!$O$15:$AA$226,MATCH($A54,Hauptabrechnung!$E$13:$E$226,0),1)),"",INDEX(Hauptabrechnung!$O$15:$AA$226,MATCH($A54,Hauptabrechnung!$E$15:$E$226,0),1))</f>
        <v/>
      </c>
      <c r="D54" s="36" t="str">
        <f>IF(ISNA(INDEX(Hauptabrechnung!$O$15:$AA$226,MATCH($A54,Hauptabrechnung!$E$13:$E$226,0),2)),"",INDEX(Hauptabrechnung!$O$15:$AA$226,MATCH($A54,Hauptabrechnung!$E$15:$E$226,0),2))</f>
        <v/>
      </c>
      <c r="E54" s="75" t="str">
        <f>IF(ISNA(INDEX(Hauptabrechnung!$O$15:$AA$226,MATCH($A54,Hauptabrechnung!$E$13:$E$226,0),7)),"",INDEX(Hauptabrechnung!$O$15:$AA$226,MATCH($A54,Hauptabrechnung!$E$15:$E$226,0),7))</f>
        <v/>
      </c>
      <c r="F54" s="75" t="str">
        <f>IF(ISNA(INDEX(Hauptabrechnung!$O$15:$AA$226,MATCH($A54,Hauptabrechnung!$E$13:$E$226,0),8)),"",INDEX(Hauptabrechnung!$O$15:$AA$226,MATCH($A54,Hauptabrechnung!$E$15:$E$226,0),8))</f>
        <v/>
      </c>
    </row>
    <row r="55" spans="1:6">
      <c r="A55" s="4">
        <v>46</v>
      </c>
      <c r="B55" s="4"/>
      <c r="C55" s="133" t="str">
        <f>IF(ISNA(INDEX(Hauptabrechnung!$O$15:$AA$226,MATCH($A55,Hauptabrechnung!$E$13:$E$226,0),1)),"",INDEX(Hauptabrechnung!$O$15:$AA$226,MATCH($A55,Hauptabrechnung!$E$15:$E$226,0),1))</f>
        <v/>
      </c>
      <c r="D55" s="36" t="str">
        <f>IF(ISNA(INDEX(Hauptabrechnung!$O$15:$AA$226,MATCH($A55,Hauptabrechnung!$E$13:$E$226,0),2)),"",INDEX(Hauptabrechnung!$O$15:$AA$226,MATCH($A55,Hauptabrechnung!$E$15:$E$226,0),2))</f>
        <v/>
      </c>
      <c r="E55" s="75" t="str">
        <f>IF(ISNA(INDEX(Hauptabrechnung!$O$15:$AA$226,MATCH($A55,Hauptabrechnung!$E$13:$E$226,0),7)),"",INDEX(Hauptabrechnung!$O$15:$AA$226,MATCH($A55,Hauptabrechnung!$E$15:$E$226,0),7))</f>
        <v/>
      </c>
      <c r="F55" s="75" t="str">
        <f>IF(ISNA(INDEX(Hauptabrechnung!$O$15:$AA$226,MATCH($A55,Hauptabrechnung!$E$13:$E$226,0),8)),"",INDEX(Hauptabrechnung!$O$15:$AA$226,MATCH($A55,Hauptabrechnung!$E$15:$E$226,0),8))</f>
        <v/>
      </c>
    </row>
    <row r="56" spans="1:6">
      <c r="A56" s="4">
        <v>47</v>
      </c>
      <c r="B56" s="4"/>
      <c r="C56" s="133" t="str">
        <f>IF(ISNA(INDEX(Hauptabrechnung!$O$15:$AA$226,MATCH($A56,Hauptabrechnung!$E$13:$E$226,0),1)),"",INDEX(Hauptabrechnung!$O$15:$AA$226,MATCH($A56,Hauptabrechnung!$E$15:$E$226,0),1))</f>
        <v/>
      </c>
      <c r="D56" s="36" t="str">
        <f>IF(ISNA(INDEX(Hauptabrechnung!$O$15:$AA$226,MATCH($A56,Hauptabrechnung!$E$13:$E$226,0),2)),"",INDEX(Hauptabrechnung!$O$15:$AA$226,MATCH($A56,Hauptabrechnung!$E$15:$E$226,0),2))</f>
        <v/>
      </c>
      <c r="E56" s="75" t="str">
        <f>IF(ISNA(INDEX(Hauptabrechnung!$O$15:$AA$226,MATCH($A56,Hauptabrechnung!$E$13:$E$226,0),7)),"",INDEX(Hauptabrechnung!$O$15:$AA$226,MATCH($A56,Hauptabrechnung!$E$15:$E$226,0),7))</f>
        <v/>
      </c>
      <c r="F56" s="75" t="str">
        <f>IF(ISNA(INDEX(Hauptabrechnung!$O$15:$AA$226,MATCH($A56,Hauptabrechnung!$E$13:$E$226,0),8)),"",INDEX(Hauptabrechnung!$O$15:$AA$226,MATCH($A56,Hauptabrechnung!$E$15:$E$226,0),8))</f>
        <v/>
      </c>
    </row>
    <row r="57" spans="1:6">
      <c r="A57" s="4">
        <v>48</v>
      </c>
      <c r="B57" s="4"/>
      <c r="C57" s="133" t="str">
        <f>IF(ISNA(INDEX(Hauptabrechnung!$O$15:$AA$226,MATCH($A57,Hauptabrechnung!$E$13:$E$226,0),1)),"",INDEX(Hauptabrechnung!$O$15:$AA$226,MATCH($A57,Hauptabrechnung!$E$15:$E$226,0),1))</f>
        <v/>
      </c>
      <c r="D57" s="36" t="str">
        <f>IF(ISNA(INDEX(Hauptabrechnung!$O$15:$AA$226,MATCH($A57,Hauptabrechnung!$E$13:$E$226,0),2)),"",INDEX(Hauptabrechnung!$O$15:$AA$226,MATCH($A57,Hauptabrechnung!$E$15:$E$226,0),2))</f>
        <v/>
      </c>
      <c r="E57" s="75" t="str">
        <f>IF(ISNA(INDEX(Hauptabrechnung!$O$15:$AA$226,MATCH($A57,Hauptabrechnung!$E$13:$E$226,0),7)),"",INDEX(Hauptabrechnung!$O$15:$AA$226,MATCH($A57,Hauptabrechnung!$E$15:$E$226,0),7))</f>
        <v/>
      </c>
      <c r="F57" s="75" t="str">
        <f>IF(ISNA(INDEX(Hauptabrechnung!$O$15:$AA$226,MATCH($A57,Hauptabrechnung!$E$13:$E$226,0),8)),"",INDEX(Hauptabrechnung!$O$15:$AA$226,MATCH($A57,Hauptabrechnung!$E$15:$E$226,0),8))</f>
        <v/>
      </c>
    </row>
    <row r="58" spans="1:6">
      <c r="A58" s="4">
        <v>49</v>
      </c>
      <c r="B58" s="4"/>
      <c r="C58" s="133" t="str">
        <f>IF(ISNA(INDEX(Hauptabrechnung!$O$15:$AA$226,MATCH($A58,Hauptabrechnung!$E$13:$E$226,0),1)),"",INDEX(Hauptabrechnung!$O$15:$AA$226,MATCH($A58,Hauptabrechnung!$E$15:$E$226,0),1))</f>
        <v/>
      </c>
      <c r="D58" s="36" t="str">
        <f>IF(ISNA(INDEX(Hauptabrechnung!$O$15:$AA$226,MATCH($A58,Hauptabrechnung!$E$13:$E$226,0),2)),"",INDEX(Hauptabrechnung!$O$15:$AA$226,MATCH($A58,Hauptabrechnung!$E$15:$E$226,0),2))</f>
        <v/>
      </c>
      <c r="E58" s="75" t="str">
        <f>IF(ISNA(INDEX(Hauptabrechnung!$O$15:$AA$226,MATCH($A58,Hauptabrechnung!$E$13:$E$226,0),7)),"",INDEX(Hauptabrechnung!$O$15:$AA$226,MATCH($A58,Hauptabrechnung!$E$15:$E$226,0),7))</f>
        <v/>
      </c>
      <c r="F58" s="75" t="str">
        <f>IF(ISNA(INDEX(Hauptabrechnung!$O$15:$AA$226,MATCH($A58,Hauptabrechnung!$E$13:$E$226,0),8)),"",INDEX(Hauptabrechnung!$O$15:$AA$226,MATCH($A58,Hauptabrechnung!$E$15:$E$226,0),8))</f>
        <v/>
      </c>
    </row>
    <row r="59" spans="1:6">
      <c r="A59" s="4">
        <v>50</v>
      </c>
      <c r="B59" s="4"/>
      <c r="C59" s="133" t="str">
        <f>IF(ISNA(INDEX(Hauptabrechnung!$O$15:$AA$226,MATCH($A59,Hauptabrechnung!$E$13:$E$226,0),1)),"",INDEX(Hauptabrechnung!$O$15:$AA$226,MATCH($A59,Hauptabrechnung!$E$15:$E$226,0),1))</f>
        <v/>
      </c>
      <c r="D59" s="36" t="str">
        <f>IF(ISNA(INDEX(Hauptabrechnung!$O$15:$AA$226,MATCH($A59,Hauptabrechnung!$E$13:$E$226,0),2)),"",INDEX(Hauptabrechnung!$O$15:$AA$226,MATCH($A59,Hauptabrechnung!$E$15:$E$226,0),2))</f>
        <v/>
      </c>
      <c r="E59" s="75" t="str">
        <f>IF(ISNA(INDEX(Hauptabrechnung!$O$15:$AA$226,MATCH($A59,Hauptabrechnung!$E$13:$E$226,0),7)),"",INDEX(Hauptabrechnung!$O$15:$AA$226,MATCH($A59,Hauptabrechnung!$E$15:$E$226,0),7))</f>
        <v/>
      </c>
      <c r="F59" s="75" t="str">
        <f>IF(ISNA(INDEX(Hauptabrechnung!$O$15:$AA$226,MATCH($A59,Hauptabrechnung!$E$13:$E$226,0),8)),"",INDEX(Hauptabrechnung!$O$15:$AA$226,MATCH($A59,Hauptabrechnung!$E$15:$E$226,0),8))</f>
        <v/>
      </c>
    </row>
    <row r="60" spans="1:6">
      <c r="A60" s="4">
        <v>51</v>
      </c>
      <c r="B60" s="4"/>
      <c r="C60" s="133" t="str">
        <f>IF(ISNA(INDEX(Hauptabrechnung!$O$15:$AA$226,MATCH($A60,Hauptabrechnung!$E$13:$E$226,0),1)),"",INDEX(Hauptabrechnung!$O$15:$AA$226,MATCH($A60,Hauptabrechnung!$E$15:$E$226,0),1))</f>
        <v/>
      </c>
      <c r="D60" s="36" t="str">
        <f>IF(ISNA(INDEX(Hauptabrechnung!$O$15:$AA$226,MATCH($A60,Hauptabrechnung!$E$13:$E$226,0),2)),"",INDEX(Hauptabrechnung!$O$15:$AA$226,MATCH($A60,Hauptabrechnung!$E$15:$E$226,0),2))</f>
        <v/>
      </c>
      <c r="E60" s="75" t="str">
        <f>IF(ISNA(INDEX(Hauptabrechnung!$O$15:$AA$226,MATCH($A60,Hauptabrechnung!$E$13:$E$226,0),7)),"",INDEX(Hauptabrechnung!$O$15:$AA$226,MATCH($A60,Hauptabrechnung!$E$15:$E$226,0),7))</f>
        <v/>
      </c>
      <c r="F60" s="75" t="str">
        <f>IF(ISNA(INDEX(Hauptabrechnung!$O$15:$AA$226,MATCH($A60,Hauptabrechnung!$E$13:$E$226,0),8)),"",INDEX(Hauptabrechnung!$O$15:$AA$226,MATCH($A60,Hauptabrechnung!$E$15:$E$226,0),8))</f>
        <v/>
      </c>
    </row>
    <row r="61" spans="1:6">
      <c r="A61" s="4">
        <v>52</v>
      </c>
      <c r="B61" s="4"/>
      <c r="C61" s="133" t="str">
        <f>IF(ISNA(INDEX(Hauptabrechnung!$O$15:$AA$226,MATCH($A61,Hauptabrechnung!$E$13:$E$226,0),1)),"",INDEX(Hauptabrechnung!$O$15:$AA$226,MATCH($A61,Hauptabrechnung!$E$15:$E$226,0),1))</f>
        <v/>
      </c>
      <c r="D61" s="36" t="str">
        <f>IF(ISNA(INDEX(Hauptabrechnung!$O$15:$AA$226,MATCH($A61,Hauptabrechnung!$E$13:$E$226,0),2)),"",INDEX(Hauptabrechnung!$O$15:$AA$226,MATCH($A61,Hauptabrechnung!$E$15:$E$226,0),2))</f>
        <v/>
      </c>
      <c r="E61" s="75" t="str">
        <f>IF(ISNA(INDEX(Hauptabrechnung!$O$15:$AA$226,MATCH($A61,Hauptabrechnung!$E$13:$E$226,0),7)),"",INDEX(Hauptabrechnung!$O$15:$AA$226,MATCH($A61,Hauptabrechnung!$E$15:$E$226,0),7))</f>
        <v/>
      </c>
      <c r="F61" s="75" t="str">
        <f>IF(ISNA(INDEX(Hauptabrechnung!$O$15:$AA$226,MATCH($A61,Hauptabrechnung!$E$13:$E$226,0),8)),"",INDEX(Hauptabrechnung!$O$15:$AA$226,MATCH($A61,Hauptabrechnung!$E$15:$E$226,0),8))</f>
        <v/>
      </c>
    </row>
    <row r="62" spans="1:6">
      <c r="A62" s="4">
        <v>53</v>
      </c>
      <c r="B62" s="4"/>
      <c r="C62" s="133" t="str">
        <f>IF(ISNA(INDEX(Hauptabrechnung!$O$15:$AA$226,MATCH($A62,Hauptabrechnung!$E$13:$E$226,0),1)),"",INDEX(Hauptabrechnung!$O$15:$AA$226,MATCH($A62,Hauptabrechnung!$E$15:$E$226,0),1))</f>
        <v/>
      </c>
      <c r="D62" s="36" t="str">
        <f>IF(ISNA(INDEX(Hauptabrechnung!$O$15:$AA$226,MATCH($A62,Hauptabrechnung!$E$13:$E$226,0),2)),"",INDEX(Hauptabrechnung!$O$15:$AA$226,MATCH($A62,Hauptabrechnung!$E$15:$E$226,0),2))</f>
        <v/>
      </c>
      <c r="E62" s="75" t="str">
        <f>IF(ISNA(INDEX(Hauptabrechnung!$O$15:$AA$226,MATCH($A62,Hauptabrechnung!$E$13:$E$226,0),7)),"",INDEX(Hauptabrechnung!$O$15:$AA$226,MATCH($A62,Hauptabrechnung!$E$15:$E$226,0),7))</f>
        <v/>
      </c>
      <c r="F62" s="75" t="str">
        <f>IF(ISNA(INDEX(Hauptabrechnung!$O$15:$AA$226,MATCH($A62,Hauptabrechnung!$E$13:$E$226,0),8)),"",INDEX(Hauptabrechnung!$O$15:$AA$226,MATCH($A62,Hauptabrechnung!$E$15:$E$226,0),8))</f>
        <v/>
      </c>
    </row>
    <row r="63" spans="1:6">
      <c r="A63" s="4">
        <v>54</v>
      </c>
      <c r="B63" s="4"/>
      <c r="C63" s="133" t="str">
        <f>IF(ISNA(INDEX(Hauptabrechnung!$O$15:$AA$226,MATCH($A63,Hauptabrechnung!$E$13:$E$226,0),1)),"",INDEX(Hauptabrechnung!$O$15:$AA$226,MATCH($A63,Hauptabrechnung!$E$15:$E$226,0),1))</f>
        <v/>
      </c>
      <c r="D63" s="36" t="str">
        <f>IF(ISNA(INDEX(Hauptabrechnung!$O$15:$AA$226,MATCH($A63,Hauptabrechnung!$E$13:$E$226,0),2)),"",INDEX(Hauptabrechnung!$O$15:$AA$226,MATCH($A63,Hauptabrechnung!$E$15:$E$226,0),2))</f>
        <v/>
      </c>
      <c r="E63" s="75" t="str">
        <f>IF(ISNA(INDEX(Hauptabrechnung!$O$15:$AA$226,MATCH($A63,Hauptabrechnung!$E$13:$E$226,0),7)),"",INDEX(Hauptabrechnung!$O$15:$AA$226,MATCH($A63,Hauptabrechnung!$E$15:$E$226,0),7))</f>
        <v/>
      </c>
      <c r="F63" s="75" t="str">
        <f>IF(ISNA(INDEX(Hauptabrechnung!$O$15:$AA$226,MATCH($A63,Hauptabrechnung!$E$13:$E$226,0),8)),"",INDEX(Hauptabrechnung!$O$15:$AA$226,MATCH($A63,Hauptabrechnung!$E$15:$E$226,0),8))</f>
        <v/>
      </c>
    </row>
    <row r="64" spans="1:6">
      <c r="A64" s="4">
        <v>55</v>
      </c>
      <c r="B64" s="4"/>
      <c r="C64" s="133" t="str">
        <f>IF(ISNA(INDEX(Hauptabrechnung!$O$15:$AA$226,MATCH($A64,Hauptabrechnung!$E$13:$E$226,0),1)),"",INDEX(Hauptabrechnung!$O$15:$AA$226,MATCH($A64,Hauptabrechnung!$E$15:$E$226,0),1))</f>
        <v/>
      </c>
      <c r="D64" s="36" t="str">
        <f>IF(ISNA(INDEX(Hauptabrechnung!$O$15:$AA$226,MATCH($A64,Hauptabrechnung!$E$13:$E$226,0),2)),"",INDEX(Hauptabrechnung!$O$15:$AA$226,MATCH($A64,Hauptabrechnung!$E$15:$E$226,0),2))</f>
        <v/>
      </c>
      <c r="E64" s="75" t="str">
        <f>IF(ISNA(INDEX(Hauptabrechnung!$O$15:$AA$226,MATCH($A64,Hauptabrechnung!$E$13:$E$226,0),7)),"",INDEX(Hauptabrechnung!$O$15:$AA$226,MATCH($A64,Hauptabrechnung!$E$15:$E$226,0),7))</f>
        <v/>
      </c>
      <c r="F64" s="75" t="str">
        <f>IF(ISNA(INDEX(Hauptabrechnung!$O$15:$AA$226,MATCH($A64,Hauptabrechnung!$E$13:$E$226,0),8)),"",INDEX(Hauptabrechnung!$O$15:$AA$226,MATCH($A64,Hauptabrechnung!$E$15:$E$226,0),8))</f>
        <v/>
      </c>
    </row>
    <row r="65" spans="1:6">
      <c r="A65" s="4">
        <v>56</v>
      </c>
      <c r="B65" s="4"/>
      <c r="C65" s="133" t="str">
        <f>IF(ISNA(INDEX(Hauptabrechnung!$O$15:$AA$226,MATCH($A65,Hauptabrechnung!$E$13:$E$226,0),1)),"",INDEX(Hauptabrechnung!$O$15:$AA$226,MATCH($A65,Hauptabrechnung!$E$15:$E$226,0),1))</f>
        <v/>
      </c>
      <c r="D65" s="36" t="str">
        <f>IF(ISNA(INDEX(Hauptabrechnung!$O$15:$AA$226,MATCH($A65,Hauptabrechnung!$E$13:$E$226,0),2)),"",INDEX(Hauptabrechnung!$O$15:$AA$226,MATCH($A65,Hauptabrechnung!$E$15:$E$226,0),2))</f>
        <v/>
      </c>
      <c r="E65" s="75" t="str">
        <f>IF(ISNA(INDEX(Hauptabrechnung!$O$15:$AA$226,MATCH($A65,Hauptabrechnung!$E$13:$E$226,0),7)),"",INDEX(Hauptabrechnung!$O$15:$AA$226,MATCH($A65,Hauptabrechnung!$E$15:$E$226,0),7))</f>
        <v/>
      </c>
      <c r="F65" s="75" t="str">
        <f>IF(ISNA(INDEX(Hauptabrechnung!$O$15:$AA$226,MATCH($A65,Hauptabrechnung!$E$13:$E$226,0),8)),"",INDEX(Hauptabrechnung!$O$15:$AA$226,MATCH($A65,Hauptabrechnung!$E$15:$E$226,0),8))</f>
        <v/>
      </c>
    </row>
    <row r="66" spans="1:6">
      <c r="A66" s="4">
        <v>57</v>
      </c>
      <c r="B66" s="4"/>
      <c r="C66" s="133" t="str">
        <f>IF(ISNA(INDEX(Hauptabrechnung!$O$15:$AA$226,MATCH($A66,Hauptabrechnung!$E$13:$E$226,0),1)),"",INDEX(Hauptabrechnung!$O$15:$AA$226,MATCH($A66,Hauptabrechnung!$E$15:$E$226,0),1))</f>
        <v/>
      </c>
      <c r="D66" s="36" t="str">
        <f>IF(ISNA(INDEX(Hauptabrechnung!$O$15:$AA$226,MATCH($A66,Hauptabrechnung!$E$13:$E$226,0),2)),"",INDEX(Hauptabrechnung!$O$15:$AA$226,MATCH($A66,Hauptabrechnung!$E$15:$E$226,0),2))</f>
        <v/>
      </c>
      <c r="E66" s="75" t="str">
        <f>IF(ISNA(INDEX(Hauptabrechnung!$O$15:$AA$226,MATCH($A66,Hauptabrechnung!$E$13:$E$226,0),7)),"",INDEX(Hauptabrechnung!$O$15:$AA$226,MATCH($A66,Hauptabrechnung!$E$15:$E$226,0),7))</f>
        <v/>
      </c>
      <c r="F66" s="75" t="str">
        <f>IF(ISNA(INDEX(Hauptabrechnung!$O$15:$AA$226,MATCH($A66,Hauptabrechnung!$E$13:$E$226,0),8)),"",INDEX(Hauptabrechnung!$O$15:$AA$226,MATCH($A66,Hauptabrechnung!$E$15:$E$226,0),8))</f>
        <v/>
      </c>
    </row>
    <row r="67" spans="1:6">
      <c r="A67" s="4">
        <v>58</v>
      </c>
      <c r="B67" s="4"/>
      <c r="C67" s="133" t="str">
        <f>IF(ISNA(INDEX(Hauptabrechnung!$O$15:$AA$226,MATCH($A67,Hauptabrechnung!$E$13:$E$226,0),1)),"",INDEX(Hauptabrechnung!$O$15:$AA$226,MATCH($A67,Hauptabrechnung!$E$15:$E$226,0),1))</f>
        <v/>
      </c>
      <c r="D67" s="36" t="str">
        <f>IF(ISNA(INDEX(Hauptabrechnung!$O$15:$AA$226,MATCH($A67,Hauptabrechnung!$E$13:$E$226,0),2)),"",INDEX(Hauptabrechnung!$O$15:$AA$226,MATCH($A67,Hauptabrechnung!$E$15:$E$226,0),2))</f>
        <v/>
      </c>
      <c r="E67" s="75" t="str">
        <f>IF(ISNA(INDEX(Hauptabrechnung!$O$15:$AA$226,MATCH($A67,Hauptabrechnung!$E$13:$E$226,0),7)),"",INDEX(Hauptabrechnung!$O$15:$AA$226,MATCH($A67,Hauptabrechnung!$E$15:$E$226,0),7))</f>
        <v/>
      </c>
      <c r="F67" s="75" t="str">
        <f>IF(ISNA(INDEX(Hauptabrechnung!$O$15:$AA$226,MATCH($A67,Hauptabrechnung!$E$13:$E$226,0),8)),"",INDEX(Hauptabrechnung!$O$15:$AA$226,MATCH($A67,Hauptabrechnung!$E$15:$E$226,0),8))</f>
        <v/>
      </c>
    </row>
    <row r="68" spans="1:6">
      <c r="A68" s="4">
        <v>59</v>
      </c>
      <c r="B68" s="4"/>
      <c r="C68" s="133" t="str">
        <f>IF(ISNA(INDEX(Hauptabrechnung!$O$15:$AA$226,MATCH($A68,Hauptabrechnung!$E$13:$E$226,0),1)),"",INDEX(Hauptabrechnung!$O$15:$AA$226,MATCH($A68,Hauptabrechnung!$E$15:$E$226,0),1))</f>
        <v/>
      </c>
      <c r="D68" s="36" t="str">
        <f>IF(ISNA(INDEX(Hauptabrechnung!$O$15:$AA$226,MATCH($A68,Hauptabrechnung!$E$13:$E$226,0),2)),"",INDEX(Hauptabrechnung!$O$15:$AA$226,MATCH($A68,Hauptabrechnung!$E$15:$E$226,0),2))</f>
        <v/>
      </c>
      <c r="E68" s="75" t="str">
        <f>IF(ISNA(INDEX(Hauptabrechnung!$O$15:$AA$226,MATCH($A68,Hauptabrechnung!$E$13:$E$226,0),7)),"",INDEX(Hauptabrechnung!$O$15:$AA$226,MATCH($A68,Hauptabrechnung!$E$15:$E$226,0),7))</f>
        <v/>
      </c>
      <c r="F68" s="75" t="str">
        <f>IF(ISNA(INDEX(Hauptabrechnung!$O$15:$AA$226,MATCH($A68,Hauptabrechnung!$E$13:$E$226,0),8)),"",INDEX(Hauptabrechnung!$O$15:$AA$226,MATCH($A68,Hauptabrechnung!$E$15:$E$226,0),8))</f>
        <v/>
      </c>
    </row>
    <row r="69" spans="1:6">
      <c r="A69" s="4">
        <v>60</v>
      </c>
      <c r="B69" s="4"/>
      <c r="C69" s="133" t="str">
        <f>IF(ISNA(INDEX(Hauptabrechnung!$O$15:$AA$226,MATCH($A69,Hauptabrechnung!$E$13:$E$226,0),1)),"",INDEX(Hauptabrechnung!$O$15:$AA$226,MATCH($A69,Hauptabrechnung!$E$15:$E$226,0),1))</f>
        <v/>
      </c>
      <c r="D69" s="36" t="str">
        <f>IF(ISNA(INDEX(Hauptabrechnung!$O$15:$AA$226,MATCH($A69,Hauptabrechnung!$E$13:$E$226,0),2)),"",INDEX(Hauptabrechnung!$O$15:$AA$226,MATCH($A69,Hauptabrechnung!$E$15:$E$226,0),2))</f>
        <v/>
      </c>
      <c r="E69" s="75" t="str">
        <f>IF(ISNA(INDEX(Hauptabrechnung!$O$15:$AA$226,MATCH($A69,Hauptabrechnung!$E$13:$E$226,0),7)),"",INDEX(Hauptabrechnung!$O$15:$AA$226,MATCH($A69,Hauptabrechnung!$E$15:$E$226,0),7))</f>
        <v/>
      </c>
      <c r="F69" s="75" t="str">
        <f>IF(ISNA(INDEX(Hauptabrechnung!$O$15:$AA$226,MATCH($A69,Hauptabrechnung!$E$13:$E$226,0),8)),"",INDEX(Hauptabrechnung!$O$15:$AA$226,MATCH($A69,Hauptabrechnung!$E$15:$E$226,0),8))</f>
        <v/>
      </c>
    </row>
    <row r="70" spans="1:6">
      <c r="A70" s="4">
        <v>61</v>
      </c>
      <c r="B70" s="4"/>
      <c r="C70" s="133" t="str">
        <f>IF(ISNA(INDEX(Hauptabrechnung!$O$15:$AA$226,MATCH($A70,Hauptabrechnung!$E$13:$E$226,0),1)),"",INDEX(Hauptabrechnung!$O$15:$AA$226,MATCH($A70,Hauptabrechnung!$E$15:$E$226,0),1))</f>
        <v/>
      </c>
      <c r="D70" s="36" t="str">
        <f>IF(ISNA(INDEX(Hauptabrechnung!$O$15:$AA$226,MATCH($A70,Hauptabrechnung!$E$13:$E$226,0),2)),"",INDEX(Hauptabrechnung!$O$15:$AA$226,MATCH($A70,Hauptabrechnung!$E$15:$E$226,0),2))</f>
        <v/>
      </c>
      <c r="E70" s="75" t="str">
        <f>IF(ISNA(INDEX(Hauptabrechnung!$O$15:$AA$226,MATCH($A70,Hauptabrechnung!$E$13:$E$226,0),7)),"",INDEX(Hauptabrechnung!$O$15:$AA$226,MATCH($A70,Hauptabrechnung!$E$15:$E$226,0),7))</f>
        <v/>
      </c>
      <c r="F70" s="75" t="str">
        <f>IF(ISNA(INDEX(Hauptabrechnung!$O$15:$AA$226,MATCH($A70,Hauptabrechnung!$E$13:$E$226,0),8)),"",INDEX(Hauptabrechnung!$O$15:$AA$226,MATCH($A70,Hauptabrechnung!$E$15:$E$226,0),8))</f>
        <v/>
      </c>
    </row>
    <row r="71" spans="1:6">
      <c r="A71" s="4">
        <v>62</v>
      </c>
      <c r="B71" s="4"/>
      <c r="C71" s="133" t="str">
        <f>IF(ISNA(INDEX(Hauptabrechnung!$O$15:$AA$226,MATCH($A71,Hauptabrechnung!$E$13:$E$226,0),1)),"",INDEX(Hauptabrechnung!$O$15:$AA$226,MATCH($A71,Hauptabrechnung!$E$15:$E$226,0),1))</f>
        <v/>
      </c>
      <c r="D71" s="36" t="str">
        <f>IF(ISNA(INDEX(Hauptabrechnung!$O$15:$AA$226,MATCH($A71,Hauptabrechnung!$E$13:$E$226,0),2)),"",INDEX(Hauptabrechnung!$O$15:$AA$226,MATCH($A71,Hauptabrechnung!$E$15:$E$226,0),2))</f>
        <v/>
      </c>
      <c r="E71" s="75" t="str">
        <f>IF(ISNA(INDEX(Hauptabrechnung!$O$15:$AA$226,MATCH($A71,Hauptabrechnung!$E$13:$E$226,0),7)),"",INDEX(Hauptabrechnung!$O$15:$AA$226,MATCH($A71,Hauptabrechnung!$E$15:$E$226,0),7))</f>
        <v/>
      </c>
      <c r="F71" s="75" t="str">
        <f>IF(ISNA(INDEX(Hauptabrechnung!$O$15:$AA$226,MATCH($A71,Hauptabrechnung!$E$13:$E$226,0),8)),"",INDEX(Hauptabrechnung!$O$15:$AA$226,MATCH($A71,Hauptabrechnung!$E$15:$E$226,0),8))</f>
        <v/>
      </c>
    </row>
    <row r="72" spans="1:6">
      <c r="A72" s="4">
        <v>63</v>
      </c>
      <c r="B72" s="4"/>
      <c r="C72" s="133" t="str">
        <f>IF(ISNA(INDEX(Hauptabrechnung!$O$15:$AA$226,MATCH($A72,Hauptabrechnung!$E$13:$E$226,0),1)),"",INDEX(Hauptabrechnung!$O$15:$AA$226,MATCH($A72,Hauptabrechnung!$E$15:$E$226,0),1))</f>
        <v/>
      </c>
      <c r="D72" s="36" t="str">
        <f>IF(ISNA(INDEX(Hauptabrechnung!$O$15:$AA$226,MATCH($A72,Hauptabrechnung!$E$13:$E$226,0),2)),"",INDEX(Hauptabrechnung!$O$15:$AA$226,MATCH($A72,Hauptabrechnung!$E$15:$E$226,0),2))</f>
        <v/>
      </c>
      <c r="E72" s="75" t="str">
        <f>IF(ISNA(INDEX(Hauptabrechnung!$O$15:$AA$226,MATCH($A72,Hauptabrechnung!$E$13:$E$226,0),7)),"",INDEX(Hauptabrechnung!$O$15:$AA$226,MATCH($A72,Hauptabrechnung!$E$15:$E$226,0),7))</f>
        <v/>
      </c>
      <c r="F72" s="75" t="str">
        <f>IF(ISNA(INDEX(Hauptabrechnung!$O$15:$AA$226,MATCH($A72,Hauptabrechnung!$E$13:$E$226,0),8)),"",INDEX(Hauptabrechnung!$O$15:$AA$226,MATCH($A72,Hauptabrechnung!$E$15:$E$226,0),8))</f>
        <v/>
      </c>
    </row>
    <row r="73" spans="1:6">
      <c r="A73" s="4">
        <v>64</v>
      </c>
      <c r="B73" s="4"/>
      <c r="C73" s="133" t="str">
        <f>IF(ISNA(INDEX(Hauptabrechnung!$O$15:$AA$226,MATCH($A73,Hauptabrechnung!$E$13:$E$226,0),1)),"",INDEX(Hauptabrechnung!$O$15:$AA$226,MATCH($A73,Hauptabrechnung!$E$15:$E$226,0),1))</f>
        <v/>
      </c>
      <c r="D73" s="36" t="str">
        <f>IF(ISNA(INDEX(Hauptabrechnung!$O$15:$AA$226,MATCH($A73,Hauptabrechnung!$E$13:$E$226,0),2)),"",INDEX(Hauptabrechnung!$O$15:$AA$226,MATCH($A73,Hauptabrechnung!$E$15:$E$226,0),2))</f>
        <v/>
      </c>
      <c r="E73" s="75" t="str">
        <f>IF(ISNA(INDEX(Hauptabrechnung!$O$15:$AA$226,MATCH($A73,Hauptabrechnung!$E$13:$E$226,0),7)),"",INDEX(Hauptabrechnung!$O$15:$AA$226,MATCH($A73,Hauptabrechnung!$E$15:$E$226,0),7))</f>
        <v/>
      </c>
      <c r="F73" s="75" t="str">
        <f>IF(ISNA(INDEX(Hauptabrechnung!$O$15:$AA$226,MATCH($A73,Hauptabrechnung!$E$13:$E$226,0),8)),"",INDEX(Hauptabrechnung!$O$15:$AA$226,MATCH($A73,Hauptabrechnung!$E$15:$E$226,0),8))</f>
        <v/>
      </c>
    </row>
    <row r="74" spans="1:6">
      <c r="A74" s="4">
        <v>65</v>
      </c>
      <c r="B74" s="4"/>
      <c r="C74" s="133" t="str">
        <f>IF(ISNA(INDEX(Hauptabrechnung!$O$15:$AA$226,MATCH($A74,Hauptabrechnung!$E$13:$E$226,0),1)),"",INDEX(Hauptabrechnung!$O$15:$AA$226,MATCH($A74,Hauptabrechnung!$E$15:$E$226,0),1))</f>
        <v/>
      </c>
      <c r="D74" s="36" t="str">
        <f>IF(ISNA(INDEX(Hauptabrechnung!$O$15:$AA$226,MATCH($A74,Hauptabrechnung!$E$13:$E$226,0),2)),"",INDEX(Hauptabrechnung!$O$15:$AA$226,MATCH($A74,Hauptabrechnung!$E$15:$E$226,0),2))</f>
        <v/>
      </c>
      <c r="E74" s="75" t="str">
        <f>IF(ISNA(INDEX(Hauptabrechnung!$O$15:$AA$226,MATCH($A74,Hauptabrechnung!$E$13:$E$226,0),7)),"",INDEX(Hauptabrechnung!$O$15:$AA$226,MATCH($A74,Hauptabrechnung!$E$15:$E$226,0),7))</f>
        <v/>
      </c>
      <c r="F74" s="75" t="str">
        <f>IF(ISNA(INDEX(Hauptabrechnung!$O$15:$AA$226,MATCH($A74,Hauptabrechnung!$E$13:$E$226,0),8)),"",INDEX(Hauptabrechnung!$O$15:$AA$226,MATCH($A74,Hauptabrechnung!$E$15:$E$226,0),8))</f>
        <v/>
      </c>
    </row>
    <row r="75" spans="1:6">
      <c r="A75" s="4">
        <v>66</v>
      </c>
      <c r="B75" s="4"/>
      <c r="C75" s="133" t="str">
        <f>IF(ISNA(INDEX(Hauptabrechnung!$O$15:$AA$226,MATCH($A75,Hauptabrechnung!$E$13:$E$226,0),1)),"",INDEX(Hauptabrechnung!$O$15:$AA$226,MATCH($A75,Hauptabrechnung!$E$15:$E$226,0),1))</f>
        <v/>
      </c>
      <c r="D75" s="36" t="str">
        <f>IF(ISNA(INDEX(Hauptabrechnung!$O$15:$AA$226,MATCH($A75,Hauptabrechnung!$E$13:$E$226,0),2)),"",INDEX(Hauptabrechnung!$O$15:$AA$226,MATCH($A75,Hauptabrechnung!$E$15:$E$226,0),2))</f>
        <v/>
      </c>
      <c r="E75" s="75" t="str">
        <f>IF(ISNA(INDEX(Hauptabrechnung!$O$15:$AA$226,MATCH($A75,Hauptabrechnung!$E$13:$E$226,0),7)),"",INDEX(Hauptabrechnung!$O$15:$AA$226,MATCH($A75,Hauptabrechnung!$E$15:$E$226,0),7))</f>
        <v/>
      </c>
      <c r="F75" s="75" t="str">
        <f>IF(ISNA(INDEX(Hauptabrechnung!$O$15:$AA$226,MATCH($A75,Hauptabrechnung!$E$13:$E$226,0),8)),"",INDEX(Hauptabrechnung!$O$15:$AA$226,MATCH($A75,Hauptabrechnung!$E$15:$E$226,0),8))</f>
        <v/>
      </c>
    </row>
    <row r="76" spans="1:6">
      <c r="A76" s="4">
        <v>67</v>
      </c>
      <c r="B76" s="4"/>
      <c r="C76" s="133" t="str">
        <f>IF(ISNA(INDEX(Hauptabrechnung!$O$15:$AA$226,MATCH($A76,Hauptabrechnung!$E$13:$E$226,0),1)),"",INDEX(Hauptabrechnung!$O$15:$AA$226,MATCH($A76,Hauptabrechnung!$E$15:$E$226,0),1))</f>
        <v/>
      </c>
      <c r="D76" s="36" t="str">
        <f>IF(ISNA(INDEX(Hauptabrechnung!$O$15:$AA$226,MATCH($A76,Hauptabrechnung!$E$13:$E$226,0),2)),"",INDEX(Hauptabrechnung!$O$15:$AA$226,MATCH($A76,Hauptabrechnung!$E$15:$E$226,0),2))</f>
        <v/>
      </c>
      <c r="E76" s="75" t="str">
        <f>IF(ISNA(INDEX(Hauptabrechnung!$O$15:$AA$226,MATCH($A76,Hauptabrechnung!$E$13:$E$226,0),7)),"",INDEX(Hauptabrechnung!$O$15:$AA$226,MATCH($A76,Hauptabrechnung!$E$15:$E$226,0),7))</f>
        <v/>
      </c>
      <c r="F76" s="75" t="str">
        <f>IF(ISNA(INDEX(Hauptabrechnung!$O$15:$AA$226,MATCH($A76,Hauptabrechnung!$E$13:$E$226,0),8)),"",INDEX(Hauptabrechnung!$O$15:$AA$226,MATCH($A76,Hauptabrechnung!$E$15:$E$226,0),8))</f>
        <v/>
      </c>
    </row>
    <row r="77" spans="1:6">
      <c r="A77" s="4">
        <v>68</v>
      </c>
      <c r="B77" s="4"/>
      <c r="C77" s="133" t="str">
        <f>IF(ISNA(INDEX(Hauptabrechnung!$O$15:$AA$226,MATCH($A77,Hauptabrechnung!$E$13:$E$226,0),1)),"",INDEX(Hauptabrechnung!$O$15:$AA$226,MATCH($A77,Hauptabrechnung!$E$15:$E$226,0),1))</f>
        <v/>
      </c>
      <c r="D77" s="36" t="str">
        <f>IF(ISNA(INDEX(Hauptabrechnung!$O$15:$AA$226,MATCH($A77,Hauptabrechnung!$E$13:$E$226,0),2)),"",INDEX(Hauptabrechnung!$O$15:$AA$226,MATCH($A77,Hauptabrechnung!$E$15:$E$226,0),2))</f>
        <v/>
      </c>
      <c r="E77" s="75" t="str">
        <f>IF(ISNA(INDEX(Hauptabrechnung!$O$15:$AA$226,MATCH($A77,Hauptabrechnung!$E$13:$E$226,0),7)),"",INDEX(Hauptabrechnung!$O$15:$AA$226,MATCH($A77,Hauptabrechnung!$E$15:$E$226,0),7))</f>
        <v/>
      </c>
      <c r="F77" s="75" t="str">
        <f>IF(ISNA(INDEX(Hauptabrechnung!$O$15:$AA$226,MATCH($A77,Hauptabrechnung!$E$13:$E$226,0),8)),"",INDEX(Hauptabrechnung!$O$15:$AA$226,MATCH($A77,Hauptabrechnung!$E$15:$E$226,0),8))</f>
        <v/>
      </c>
    </row>
    <row r="78" spans="1:6">
      <c r="A78" s="4">
        <v>69</v>
      </c>
      <c r="B78" s="4"/>
      <c r="C78" s="133" t="str">
        <f>IF(ISNA(INDEX(Hauptabrechnung!$O$15:$AA$226,MATCH($A78,Hauptabrechnung!$E$13:$E$226,0),1)),"",INDEX(Hauptabrechnung!$O$15:$AA$226,MATCH($A78,Hauptabrechnung!$E$15:$E$226,0),1))</f>
        <v/>
      </c>
      <c r="D78" s="36" t="str">
        <f>IF(ISNA(INDEX(Hauptabrechnung!$O$15:$AA$226,MATCH($A78,Hauptabrechnung!$E$13:$E$226,0),2)),"",INDEX(Hauptabrechnung!$O$15:$AA$226,MATCH($A78,Hauptabrechnung!$E$15:$E$226,0),2))</f>
        <v/>
      </c>
      <c r="E78" s="75" t="str">
        <f>IF(ISNA(INDEX(Hauptabrechnung!$O$15:$AA$226,MATCH($A78,Hauptabrechnung!$E$13:$E$226,0),7)),"",INDEX(Hauptabrechnung!$O$15:$AA$226,MATCH($A78,Hauptabrechnung!$E$15:$E$226,0),7))</f>
        <v/>
      </c>
      <c r="F78" s="75" t="str">
        <f>IF(ISNA(INDEX(Hauptabrechnung!$O$15:$AA$226,MATCH($A78,Hauptabrechnung!$E$13:$E$226,0),8)),"",INDEX(Hauptabrechnung!$O$15:$AA$226,MATCH($A78,Hauptabrechnung!$E$15:$E$226,0),8))</f>
        <v/>
      </c>
    </row>
    <row r="79" spans="1:6">
      <c r="A79" s="4">
        <v>70</v>
      </c>
      <c r="B79" s="4"/>
      <c r="C79" s="133" t="str">
        <f>IF(ISNA(INDEX(Hauptabrechnung!$O$15:$AA$226,MATCH($A79,Hauptabrechnung!$E$13:$E$226,0),1)),"",INDEX(Hauptabrechnung!$O$15:$AA$226,MATCH($A79,Hauptabrechnung!$E$15:$E$226,0),1))</f>
        <v/>
      </c>
      <c r="D79" s="36" t="str">
        <f>IF(ISNA(INDEX(Hauptabrechnung!$O$15:$AA$226,MATCH($A79,Hauptabrechnung!$E$13:$E$226,0),2)),"",INDEX(Hauptabrechnung!$O$15:$AA$226,MATCH($A79,Hauptabrechnung!$E$15:$E$226,0),2))</f>
        <v/>
      </c>
      <c r="E79" s="75" t="str">
        <f>IF(ISNA(INDEX(Hauptabrechnung!$O$15:$AA$226,MATCH($A79,Hauptabrechnung!$E$13:$E$226,0),7)),"",INDEX(Hauptabrechnung!$O$15:$AA$226,MATCH($A79,Hauptabrechnung!$E$15:$E$226,0),7))</f>
        <v/>
      </c>
      <c r="F79" s="75" t="str">
        <f>IF(ISNA(INDEX(Hauptabrechnung!$O$15:$AA$226,MATCH($A79,Hauptabrechnung!$E$13:$E$226,0),8)),"",INDEX(Hauptabrechnung!$O$15:$AA$226,MATCH($A79,Hauptabrechnung!$E$15:$E$226,0),8))</f>
        <v/>
      </c>
    </row>
    <row r="80" spans="1:6">
      <c r="A80" s="4">
        <v>71</v>
      </c>
      <c r="B80" s="4"/>
      <c r="C80" s="133" t="str">
        <f>IF(ISNA(INDEX(Hauptabrechnung!$O$15:$AA$226,MATCH($A80,Hauptabrechnung!$E$13:$E$226,0),1)),"",INDEX(Hauptabrechnung!$O$15:$AA$226,MATCH($A80,Hauptabrechnung!$E$15:$E$226,0),1))</f>
        <v/>
      </c>
      <c r="D80" s="36" t="str">
        <f>IF(ISNA(INDEX(Hauptabrechnung!$O$15:$AA$226,MATCH($A80,Hauptabrechnung!$E$13:$E$226,0),2)),"",INDEX(Hauptabrechnung!$O$15:$AA$226,MATCH($A80,Hauptabrechnung!$E$15:$E$226,0),2))</f>
        <v/>
      </c>
      <c r="E80" s="75" t="str">
        <f>IF(ISNA(INDEX(Hauptabrechnung!$O$15:$AA$226,MATCH($A80,Hauptabrechnung!$E$13:$E$226,0),7)),"",INDEX(Hauptabrechnung!$O$15:$AA$226,MATCH($A80,Hauptabrechnung!$E$15:$E$226,0),7))</f>
        <v/>
      </c>
      <c r="F80" s="75" t="str">
        <f>IF(ISNA(INDEX(Hauptabrechnung!$O$15:$AA$226,MATCH($A80,Hauptabrechnung!$E$13:$E$226,0),8)),"",INDEX(Hauptabrechnung!$O$15:$AA$226,MATCH($A80,Hauptabrechnung!$E$15:$E$226,0),8))</f>
        <v/>
      </c>
    </row>
    <row r="81" spans="1:6">
      <c r="A81" s="4">
        <v>72</v>
      </c>
      <c r="B81" s="4"/>
      <c r="C81" s="133" t="str">
        <f>IF(ISNA(INDEX(Hauptabrechnung!$O$15:$AA$226,MATCH($A81,Hauptabrechnung!$E$13:$E$226,0),1)),"",INDEX(Hauptabrechnung!$O$15:$AA$226,MATCH($A81,Hauptabrechnung!$E$15:$E$226,0),1))</f>
        <v/>
      </c>
      <c r="D81" s="36" t="str">
        <f>IF(ISNA(INDEX(Hauptabrechnung!$O$15:$AA$226,MATCH($A81,Hauptabrechnung!$E$13:$E$226,0),2)),"",INDEX(Hauptabrechnung!$O$15:$AA$226,MATCH($A81,Hauptabrechnung!$E$15:$E$226,0),2))</f>
        <v/>
      </c>
      <c r="E81" s="75" t="str">
        <f>IF(ISNA(INDEX(Hauptabrechnung!$O$15:$AA$226,MATCH($A81,Hauptabrechnung!$E$13:$E$226,0),7)),"",INDEX(Hauptabrechnung!$O$15:$AA$226,MATCH($A81,Hauptabrechnung!$E$15:$E$226,0),7))</f>
        <v/>
      </c>
      <c r="F81" s="75" t="str">
        <f>IF(ISNA(INDEX(Hauptabrechnung!$O$15:$AA$226,MATCH($A81,Hauptabrechnung!$E$13:$E$226,0),8)),"",INDEX(Hauptabrechnung!$O$15:$AA$226,MATCH($A81,Hauptabrechnung!$E$15:$E$226,0),8))</f>
        <v/>
      </c>
    </row>
    <row r="82" spans="1:6">
      <c r="A82" s="4">
        <v>73</v>
      </c>
      <c r="B82" s="4"/>
      <c r="C82" s="133" t="str">
        <f>IF(ISNA(INDEX(Hauptabrechnung!$O$15:$AA$226,MATCH($A82,Hauptabrechnung!$E$13:$E$226,0),1)),"",INDEX(Hauptabrechnung!$O$15:$AA$226,MATCH($A82,Hauptabrechnung!$E$15:$E$226,0),1))</f>
        <v/>
      </c>
      <c r="D82" s="36" t="str">
        <f>IF(ISNA(INDEX(Hauptabrechnung!$O$15:$AA$226,MATCH($A82,Hauptabrechnung!$E$13:$E$226,0),2)),"",INDEX(Hauptabrechnung!$O$15:$AA$226,MATCH($A82,Hauptabrechnung!$E$15:$E$226,0),2))</f>
        <v/>
      </c>
      <c r="E82" s="75" t="str">
        <f>IF(ISNA(INDEX(Hauptabrechnung!$O$15:$AA$226,MATCH($A82,Hauptabrechnung!$E$13:$E$226,0),7)),"",INDEX(Hauptabrechnung!$O$15:$AA$226,MATCH($A82,Hauptabrechnung!$E$15:$E$226,0),7))</f>
        <v/>
      </c>
      <c r="F82" s="75" t="str">
        <f>IF(ISNA(INDEX(Hauptabrechnung!$O$15:$AA$226,MATCH($A82,Hauptabrechnung!$E$13:$E$226,0),8)),"",INDEX(Hauptabrechnung!$O$15:$AA$226,MATCH($A82,Hauptabrechnung!$E$15:$E$226,0),8))</f>
        <v/>
      </c>
    </row>
    <row r="83" spans="1:6">
      <c r="A83" s="4">
        <v>74</v>
      </c>
      <c r="B83" s="4"/>
      <c r="C83" s="133" t="str">
        <f>IF(ISNA(INDEX(Hauptabrechnung!$O$15:$AA$226,MATCH($A83,Hauptabrechnung!$E$13:$E$226,0),1)),"",INDEX(Hauptabrechnung!$O$15:$AA$226,MATCH($A83,Hauptabrechnung!$E$15:$E$226,0),1))</f>
        <v/>
      </c>
      <c r="D83" s="36" t="str">
        <f>IF(ISNA(INDEX(Hauptabrechnung!$O$15:$AA$226,MATCH($A83,Hauptabrechnung!$E$13:$E$226,0),2)),"",INDEX(Hauptabrechnung!$O$15:$AA$226,MATCH($A83,Hauptabrechnung!$E$15:$E$226,0),2))</f>
        <v/>
      </c>
      <c r="E83" s="75" t="str">
        <f>IF(ISNA(INDEX(Hauptabrechnung!$O$15:$AA$226,MATCH($A83,Hauptabrechnung!$E$13:$E$226,0),7)),"",INDEX(Hauptabrechnung!$O$15:$AA$226,MATCH($A83,Hauptabrechnung!$E$15:$E$226,0),7))</f>
        <v/>
      </c>
      <c r="F83" s="75" t="str">
        <f>IF(ISNA(INDEX(Hauptabrechnung!$O$15:$AA$226,MATCH($A83,Hauptabrechnung!$E$13:$E$226,0),8)),"",INDEX(Hauptabrechnung!$O$15:$AA$226,MATCH($A83,Hauptabrechnung!$E$15:$E$226,0),8))</f>
        <v/>
      </c>
    </row>
    <row r="84" spans="1:6">
      <c r="A84" s="4">
        <v>75</v>
      </c>
      <c r="B84" s="4"/>
      <c r="C84" s="133" t="str">
        <f>IF(ISNA(INDEX(Hauptabrechnung!$O$15:$AA$226,MATCH($A84,Hauptabrechnung!$E$13:$E$226,0),1)),"",INDEX(Hauptabrechnung!$O$15:$AA$226,MATCH($A84,Hauptabrechnung!$E$15:$E$226,0),1))</f>
        <v/>
      </c>
      <c r="D84" s="36" t="str">
        <f>IF(ISNA(INDEX(Hauptabrechnung!$O$15:$AA$226,MATCH($A84,Hauptabrechnung!$E$13:$E$226,0),2)),"",INDEX(Hauptabrechnung!$O$15:$AA$226,MATCH($A84,Hauptabrechnung!$E$15:$E$226,0),2))</f>
        <v/>
      </c>
      <c r="E84" s="75" t="str">
        <f>IF(ISNA(INDEX(Hauptabrechnung!$O$15:$AA$226,MATCH($A84,Hauptabrechnung!$E$13:$E$226,0),7)),"",INDEX(Hauptabrechnung!$O$15:$AA$226,MATCH($A84,Hauptabrechnung!$E$15:$E$226,0),7))</f>
        <v/>
      </c>
      <c r="F84" s="75" t="str">
        <f>IF(ISNA(INDEX(Hauptabrechnung!$O$15:$AA$226,MATCH($A84,Hauptabrechnung!$E$13:$E$226,0),8)),"",INDEX(Hauptabrechnung!$O$15:$AA$226,MATCH($A84,Hauptabrechnung!$E$15:$E$226,0),8))</f>
        <v/>
      </c>
    </row>
    <row r="85" spans="1:6">
      <c r="A85" s="4">
        <v>76</v>
      </c>
      <c r="B85" s="4"/>
      <c r="C85" s="133" t="str">
        <f>IF(ISNA(INDEX(Hauptabrechnung!$O$15:$AA$226,MATCH($A85,Hauptabrechnung!$E$13:$E$226,0),1)),"",INDEX(Hauptabrechnung!$O$15:$AA$226,MATCH($A85,Hauptabrechnung!$E$15:$E$226,0),1))</f>
        <v/>
      </c>
      <c r="D85" s="36" t="str">
        <f>IF(ISNA(INDEX(Hauptabrechnung!$O$15:$AA$226,MATCH($A85,Hauptabrechnung!$E$13:$E$226,0),2)),"",INDEX(Hauptabrechnung!$O$15:$AA$226,MATCH($A85,Hauptabrechnung!$E$15:$E$226,0),2))</f>
        <v/>
      </c>
      <c r="E85" s="75" t="str">
        <f>IF(ISNA(INDEX(Hauptabrechnung!$O$15:$AA$226,MATCH($A85,Hauptabrechnung!$E$13:$E$226,0),7)),"",INDEX(Hauptabrechnung!$O$15:$AA$226,MATCH($A85,Hauptabrechnung!$E$15:$E$226,0),7))</f>
        <v/>
      </c>
      <c r="F85" s="75" t="str">
        <f>IF(ISNA(INDEX(Hauptabrechnung!$O$15:$AA$226,MATCH($A85,Hauptabrechnung!$E$13:$E$226,0),8)),"",INDEX(Hauptabrechnung!$O$15:$AA$226,MATCH($A85,Hauptabrechnung!$E$15:$E$226,0),8))</f>
        <v/>
      </c>
    </row>
    <row r="86" spans="1:6">
      <c r="A86" s="4">
        <v>77</v>
      </c>
      <c r="B86" s="4"/>
      <c r="C86" s="133" t="str">
        <f>IF(ISNA(INDEX(Hauptabrechnung!$O$15:$AA$226,MATCH($A86,Hauptabrechnung!$E$13:$E$226,0),1)),"",INDEX(Hauptabrechnung!$O$15:$AA$226,MATCH($A86,Hauptabrechnung!$E$15:$E$226,0),1))</f>
        <v/>
      </c>
      <c r="D86" s="36" t="str">
        <f>IF(ISNA(INDEX(Hauptabrechnung!$O$15:$AA$226,MATCH($A86,Hauptabrechnung!$E$13:$E$226,0),2)),"",INDEX(Hauptabrechnung!$O$15:$AA$226,MATCH($A86,Hauptabrechnung!$E$15:$E$226,0),2))</f>
        <v/>
      </c>
      <c r="E86" s="75" t="str">
        <f>IF(ISNA(INDEX(Hauptabrechnung!$O$15:$AA$226,MATCH($A86,Hauptabrechnung!$E$13:$E$226,0),7)),"",INDEX(Hauptabrechnung!$O$15:$AA$226,MATCH($A86,Hauptabrechnung!$E$15:$E$226,0),7))</f>
        <v/>
      </c>
      <c r="F86" s="75" t="str">
        <f>IF(ISNA(INDEX(Hauptabrechnung!$O$15:$AA$226,MATCH($A86,Hauptabrechnung!$E$13:$E$226,0),8)),"",INDEX(Hauptabrechnung!$O$15:$AA$226,MATCH($A86,Hauptabrechnung!$E$15:$E$226,0),8))</f>
        <v/>
      </c>
    </row>
    <row r="87" spans="1:6">
      <c r="A87" s="4">
        <v>78</v>
      </c>
      <c r="B87" s="4"/>
      <c r="C87" s="133" t="str">
        <f>IF(ISNA(INDEX(Hauptabrechnung!$O$15:$AA$226,MATCH($A87,Hauptabrechnung!$E$13:$E$226,0),1)),"",INDEX(Hauptabrechnung!$O$15:$AA$226,MATCH($A87,Hauptabrechnung!$E$15:$E$226,0),1))</f>
        <v/>
      </c>
      <c r="D87" s="36" t="str">
        <f>IF(ISNA(INDEX(Hauptabrechnung!$O$15:$AA$226,MATCH($A87,Hauptabrechnung!$E$13:$E$226,0),2)),"",INDEX(Hauptabrechnung!$O$15:$AA$226,MATCH($A87,Hauptabrechnung!$E$15:$E$226,0),2))</f>
        <v/>
      </c>
      <c r="E87" s="75" t="str">
        <f>IF(ISNA(INDEX(Hauptabrechnung!$O$15:$AA$226,MATCH($A87,Hauptabrechnung!$E$13:$E$226,0),7)),"",INDEX(Hauptabrechnung!$O$15:$AA$226,MATCH($A87,Hauptabrechnung!$E$15:$E$226,0),7))</f>
        <v/>
      </c>
      <c r="F87" s="75" t="str">
        <f>IF(ISNA(INDEX(Hauptabrechnung!$O$15:$AA$226,MATCH($A87,Hauptabrechnung!$E$13:$E$226,0),8)),"",INDEX(Hauptabrechnung!$O$15:$AA$226,MATCH($A87,Hauptabrechnung!$E$15:$E$226,0),8))</f>
        <v/>
      </c>
    </row>
    <row r="88" spans="1:6">
      <c r="A88" s="4">
        <v>79</v>
      </c>
      <c r="B88" s="4"/>
      <c r="C88" s="133" t="str">
        <f>IF(ISNA(INDEX(Hauptabrechnung!$O$15:$AA$226,MATCH($A88,Hauptabrechnung!$E$13:$E$226,0),1)),"",INDEX(Hauptabrechnung!$O$15:$AA$226,MATCH($A88,Hauptabrechnung!$E$15:$E$226,0),1))</f>
        <v/>
      </c>
      <c r="D88" s="36" t="str">
        <f>IF(ISNA(INDEX(Hauptabrechnung!$O$15:$AA$226,MATCH($A88,Hauptabrechnung!$E$13:$E$226,0),2)),"",INDEX(Hauptabrechnung!$O$15:$AA$226,MATCH($A88,Hauptabrechnung!$E$15:$E$226,0),2))</f>
        <v/>
      </c>
      <c r="E88" s="75" t="str">
        <f>IF(ISNA(INDEX(Hauptabrechnung!$O$15:$AA$226,MATCH($A88,Hauptabrechnung!$E$13:$E$226,0),7)),"",INDEX(Hauptabrechnung!$O$15:$AA$226,MATCH($A88,Hauptabrechnung!$E$15:$E$226,0),7))</f>
        <v/>
      </c>
      <c r="F88" s="75" t="str">
        <f>IF(ISNA(INDEX(Hauptabrechnung!$O$15:$AA$226,MATCH($A88,Hauptabrechnung!$E$13:$E$226,0),8)),"",INDEX(Hauptabrechnung!$O$15:$AA$226,MATCH($A88,Hauptabrechnung!$E$15:$E$226,0),8))</f>
        <v/>
      </c>
    </row>
    <row r="89" spans="1:6">
      <c r="A89" s="4">
        <v>80</v>
      </c>
      <c r="B89" s="4"/>
      <c r="C89" s="133" t="str">
        <f>IF(ISNA(INDEX(Hauptabrechnung!$O$15:$AA$226,MATCH($A89,Hauptabrechnung!$E$13:$E$226,0),1)),"",INDEX(Hauptabrechnung!$O$15:$AA$226,MATCH($A89,Hauptabrechnung!$E$15:$E$226,0),1))</f>
        <v/>
      </c>
      <c r="D89" s="36" t="str">
        <f>IF(ISNA(INDEX(Hauptabrechnung!$O$15:$AA$226,MATCH($A89,Hauptabrechnung!$E$13:$E$226,0),2)),"",INDEX(Hauptabrechnung!$O$15:$AA$226,MATCH($A89,Hauptabrechnung!$E$15:$E$226,0),2))</f>
        <v/>
      </c>
      <c r="E89" s="75" t="str">
        <f>IF(ISNA(INDEX(Hauptabrechnung!$O$15:$AA$226,MATCH($A89,Hauptabrechnung!$E$13:$E$226,0),7)),"",INDEX(Hauptabrechnung!$O$15:$AA$226,MATCH($A89,Hauptabrechnung!$E$15:$E$226,0),7))</f>
        <v/>
      </c>
      <c r="F89" s="75" t="str">
        <f>IF(ISNA(INDEX(Hauptabrechnung!$O$15:$AA$226,MATCH($A89,Hauptabrechnung!$E$13:$E$226,0),8)),"",INDEX(Hauptabrechnung!$O$15:$AA$226,MATCH($A89,Hauptabrechnung!$E$15:$E$226,0),8))</f>
        <v/>
      </c>
    </row>
    <row r="90" spans="1:6">
      <c r="A90" s="4">
        <v>81</v>
      </c>
      <c r="B90" s="4"/>
      <c r="C90" s="133" t="str">
        <f>IF(ISNA(INDEX(Hauptabrechnung!$O$15:$AA$226,MATCH($A90,Hauptabrechnung!$E$13:$E$226,0),1)),"",INDEX(Hauptabrechnung!$O$15:$AA$226,MATCH($A90,Hauptabrechnung!$E$15:$E$226,0),1))</f>
        <v/>
      </c>
      <c r="D90" s="36" t="str">
        <f>IF(ISNA(INDEX(Hauptabrechnung!$O$15:$AA$226,MATCH($A90,Hauptabrechnung!$E$13:$E$226,0),2)),"",INDEX(Hauptabrechnung!$O$15:$AA$226,MATCH($A90,Hauptabrechnung!$E$15:$E$226,0),2))</f>
        <v/>
      </c>
      <c r="E90" s="75" t="str">
        <f>IF(ISNA(INDEX(Hauptabrechnung!$O$15:$AA$226,MATCH($A90,Hauptabrechnung!$E$13:$E$226,0),7)),"",INDEX(Hauptabrechnung!$O$15:$AA$226,MATCH($A90,Hauptabrechnung!$E$15:$E$226,0),7))</f>
        <v/>
      </c>
      <c r="F90" s="75" t="str">
        <f>IF(ISNA(INDEX(Hauptabrechnung!$O$15:$AA$226,MATCH($A90,Hauptabrechnung!$E$13:$E$226,0),8)),"",INDEX(Hauptabrechnung!$O$15:$AA$226,MATCH($A90,Hauptabrechnung!$E$15:$E$226,0),8))</f>
        <v/>
      </c>
    </row>
    <row r="91" spans="1:6">
      <c r="A91" s="4">
        <v>82</v>
      </c>
      <c r="B91" s="4"/>
      <c r="C91" s="133" t="str">
        <f>IF(ISNA(INDEX(Hauptabrechnung!$O$15:$AA$226,MATCH($A91,Hauptabrechnung!$E$13:$E$226,0),1)),"",INDEX(Hauptabrechnung!$O$15:$AA$226,MATCH($A91,Hauptabrechnung!$E$15:$E$226,0),1))</f>
        <v/>
      </c>
      <c r="D91" s="36" t="str">
        <f>IF(ISNA(INDEX(Hauptabrechnung!$O$15:$AA$226,MATCH($A91,Hauptabrechnung!$E$13:$E$226,0),2)),"",INDEX(Hauptabrechnung!$O$15:$AA$226,MATCH($A91,Hauptabrechnung!$E$15:$E$226,0),2))</f>
        <v/>
      </c>
      <c r="E91" s="75" t="str">
        <f>IF(ISNA(INDEX(Hauptabrechnung!$O$15:$AA$226,MATCH($A91,Hauptabrechnung!$E$13:$E$226,0),7)),"",INDEX(Hauptabrechnung!$O$15:$AA$226,MATCH($A91,Hauptabrechnung!$E$15:$E$226,0),7))</f>
        <v/>
      </c>
      <c r="F91" s="75" t="str">
        <f>IF(ISNA(INDEX(Hauptabrechnung!$O$15:$AA$226,MATCH($A91,Hauptabrechnung!$E$13:$E$226,0),8)),"",INDEX(Hauptabrechnung!$O$15:$AA$226,MATCH($A91,Hauptabrechnung!$E$15:$E$226,0),8))</f>
        <v/>
      </c>
    </row>
    <row r="92" spans="1:6">
      <c r="A92" s="4">
        <v>83</v>
      </c>
      <c r="B92" s="4"/>
      <c r="C92" s="133" t="str">
        <f>IF(ISNA(INDEX(Hauptabrechnung!$O$15:$AA$226,MATCH($A92,Hauptabrechnung!$E$13:$E$226,0),1)),"",INDEX(Hauptabrechnung!$O$15:$AA$226,MATCH($A92,Hauptabrechnung!$E$15:$E$226,0),1))</f>
        <v/>
      </c>
      <c r="D92" s="36" t="str">
        <f>IF(ISNA(INDEX(Hauptabrechnung!$O$15:$AA$226,MATCH($A92,Hauptabrechnung!$E$13:$E$226,0),2)),"",INDEX(Hauptabrechnung!$O$15:$AA$226,MATCH($A92,Hauptabrechnung!$E$15:$E$226,0),2))</f>
        <v/>
      </c>
      <c r="E92" s="75" t="str">
        <f>IF(ISNA(INDEX(Hauptabrechnung!$O$15:$AA$226,MATCH($A92,Hauptabrechnung!$E$13:$E$226,0),7)),"",INDEX(Hauptabrechnung!$O$15:$AA$226,MATCH($A92,Hauptabrechnung!$E$15:$E$226,0),7))</f>
        <v/>
      </c>
      <c r="F92" s="75" t="str">
        <f>IF(ISNA(INDEX(Hauptabrechnung!$O$15:$AA$226,MATCH($A92,Hauptabrechnung!$E$13:$E$226,0),8)),"",INDEX(Hauptabrechnung!$O$15:$AA$226,MATCH($A92,Hauptabrechnung!$E$15:$E$226,0),8))</f>
        <v/>
      </c>
    </row>
    <row r="93" spans="1:6">
      <c r="A93" s="4">
        <v>84</v>
      </c>
      <c r="B93" s="4"/>
      <c r="C93" s="133" t="str">
        <f>IF(ISNA(INDEX(Hauptabrechnung!$O$15:$AA$226,MATCH($A93,Hauptabrechnung!$E$13:$E$226,0),1)),"",INDEX(Hauptabrechnung!$O$15:$AA$226,MATCH($A93,Hauptabrechnung!$E$15:$E$226,0),1))</f>
        <v/>
      </c>
      <c r="D93" s="36" t="str">
        <f>IF(ISNA(INDEX(Hauptabrechnung!$O$15:$AA$226,MATCH($A93,Hauptabrechnung!$E$13:$E$226,0),2)),"",INDEX(Hauptabrechnung!$O$15:$AA$226,MATCH($A93,Hauptabrechnung!$E$15:$E$226,0),2))</f>
        <v/>
      </c>
      <c r="E93" s="75" t="str">
        <f>IF(ISNA(INDEX(Hauptabrechnung!$O$15:$AA$226,MATCH($A93,Hauptabrechnung!$E$13:$E$226,0),7)),"",INDEX(Hauptabrechnung!$O$15:$AA$226,MATCH($A93,Hauptabrechnung!$E$15:$E$226,0),7))</f>
        <v/>
      </c>
      <c r="F93" s="75" t="str">
        <f>IF(ISNA(INDEX(Hauptabrechnung!$O$15:$AA$226,MATCH($A93,Hauptabrechnung!$E$13:$E$226,0),8)),"",INDEX(Hauptabrechnung!$O$15:$AA$226,MATCH($A93,Hauptabrechnung!$E$15:$E$226,0),8))</f>
        <v/>
      </c>
    </row>
    <row r="94" spans="1:6" ht="15.75" thickBot="1">
      <c r="A94" s="4">
        <v>85</v>
      </c>
      <c r="B94" s="4"/>
      <c r="C94" s="406" t="str">
        <f>IF(ISNA(INDEX(Hauptabrechnung!$O$15:$AA$226,MATCH($A94,Hauptabrechnung!$E$13:$E$226,0),1)),"",INDEX(Hauptabrechnung!$O$15:$AA$226,MATCH($A94,Hauptabrechnung!$E$15:$E$226,0),1))</f>
        <v/>
      </c>
      <c r="D94" s="36" t="str">
        <f>IF(ISNA(INDEX(Hauptabrechnung!$O$15:$AA$226,MATCH($A94,Hauptabrechnung!$E$13:$E$226,0),2)),"",INDEX(Hauptabrechnung!$O$15:$AA$226,MATCH($A94,Hauptabrechnung!$E$15:$E$226,0),2))</f>
        <v/>
      </c>
      <c r="E94" s="75" t="str">
        <f>IF(ISNA(INDEX(Hauptabrechnung!$O$15:$AA$226,MATCH($A94,Hauptabrechnung!$E$13:$E$226,0),7)),"",INDEX(Hauptabrechnung!$O$15:$AA$226,MATCH($A94,Hauptabrechnung!$E$15:$E$226,0),7))</f>
        <v/>
      </c>
      <c r="F94" s="75" t="str">
        <f>IF(ISNA(INDEX(Hauptabrechnung!$O$15:$AA$226,MATCH($A94,Hauptabrechnung!$E$13:$E$226,0),8)),"",INDEX(Hauptabrechnung!$O$15:$AA$226,MATCH($A94,Hauptabrechnung!$E$15:$E$226,0),8))</f>
        <v/>
      </c>
    </row>
    <row r="95" spans="1:6" ht="15.75" thickBot="1">
      <c r="A95" s="4"/>
      <c r="B95" s="4"/>
      <c r="C95" s="135"/>
      <c r="D95" s="402" t="s">
        <v>10</v>
      </c>
      <c r="E95" s="76">
        <f>SUM(E49:E94)</f>
        <v>0</v>
      </c>
      <c r="F95" s="76">
        <f>SUM(F49:F94)</f>
        <v>0</v>
      </c>
    </row>
    <row r="96" spans="1:6" ht="15.75" thickBot="1">
      <c r="A96" s="4"/>
      <c r="B96" s="4"/>
      <c r="C96" s="135"/>
      <c r="D96" s="402" t="s">
        <v>161</v>
      </c>
      <c r="E96" s="435">
        <f>F95-E95</f>
        <v>0</v>
      </c>
      <c r="F96" s="436"/>
    </row>
    <row r="97" spans="1:6" ht="15.75" thickBot="1">
      <c r="A97" s="4"/>
      <c r="B97" s="4"/>
      <c r="C97" s="4"/>
      <c r="D97" s="407" t="s">
        <v>174</v>
      </c>
      <c r="E97" s="437" t="e">
        <f>IF(Hauptabrechnung!$U$11=0,-1*Hauptabrechnung!$U$6,(Hauptabrechnung!$U$9*Übersicht!$G$110))</f>
        <v>#DIV/0!</v>
      </c>
      <c r="F97" s="441"/>
    </row>
    <row r="98" spans="1:6" ht="15.75" thickBot="1">
      <c r="C98" s="4"/>
      <c r="D98" s="38" t="s">
        <v>30</v>
      </c>
      <c r="E98" s="439">
        <f>$E$3+E96+$E$95</f>
        <v>0</v>
      </c>
      <c r="F98" s="440"/>
    </row>
  </sheetData>
  <sheetProtection password="8F79" sheet="1" objects="1" scenarios="1"/>
  <mergeCells count="3">
    <mergeCell ref="E96:F96"/>
    <mergeCell ref="E97:F97"/>
    <mergeCell ref="E98:F98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184"/>
  <sheetViews>
    <sheetView topLeftCell="H124" zoomScaleNormal="100" workbookViewId="0">
      <selection activeCell="I44" sqref="I44"/>
    </sheetView>
  </sheetViews>
  <sheetFormatPr baseColWidth="10" defaultRowHeight="15"/>
  <cols>
    <col min="1" max="1" width="4.42578125" style="1" hidden="1" customWidth="1"/>
    <col min="2" max="2" width="9" style="1" hidden="1" customWidth="1"/>
    <col min="3" max="3" width="6.42578125" style="1" hidden="1" customWidth="1"/>
    <col min="4" max="4" width="6" style="1" hidden="1" customWidth="1"/>
    <col min="5" max="5" width="3.85546875" style="1" hidden="1" customWidth="1"/>
    <col min="6" max="6" width="4.140625" style="1" hidden="1" customWidth="1"/>
    <col min="7" max="7" width="4.5703125" style="1" hidden="1" customWidth="1"/>
    <col min="8" max="8" width="1.42578125" style="1" customWidth="1"/>
    <col min="9" max="9" width="6.140625" customWidth="1"/>
    <col min="10" max="10" width="34" customWidth="1"/>
    <col min="11" max="33" width="12.140625" style="1" customWidth="1"/>
  </cols>
  <sheetData>
    <row r="1" spans="1:26" ht="12.75" customHeight="1">
      <c r="I1" s="4"/>
      <c r="J1" s="17" t="str">
        <f>CONCATENATE("Privat Zuweisung"," ",Übersicht!$C$3)</f>
        <v xml:space="preserve">Privat Zuweisung 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 customHeight="1" thickBot="1"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>
      <c r="I3" s="138" t="s">
        <v>0</v>
      </c>
      <c r="J3" s="139" t="s">
        <v>1</v>
      </c>
      <c r="K3" s="140" t="s">
        <v>11</v>
      </c>
      <c r="L3" s="140" t="s">
        <v>77</v>
      </c>
      <c r="M3" s="148" t="s">
        <v>11</v>
      </c>
      <c r="N3" s="148" t="s">
        <v>11</v>
      </c>
      <c r="O3" s="148" t="s">
        <v>11</v>
      </c>
    </row>
    <row r="4" spans="1:26" ht="12.75" customHeight="1" thickBot="1">
      <c r="A4" s="1" t="s">
        <v>141</v>
      </c>
      <c r="C4" s="1" t="s">
        <v>142</v>
      </c>
      <c r="E4" s="1" t="s">
        <v>143</v>
      </c>
      <c r="I4" s="141" t="s">
        <v>14</v>
      </c>
      <c r="J4" s="142" t="s">
        <v>2</v>
      </c>
      <c r="K4" s="143" t="s">
        <v>3</v>
      </c>
      <c r="L4" s="143"/>
      <c r="M4" s="147">
        <f>Übersicht!C11</f>
        <v>0</v>
      </c>
      <c r="N4" s="147">
        <f>Übersicht!C43</f>
        <v>0</v>
      </c>
      <c r="O4" s="147">
        <f>Übersicht!C82</f>
        <v>0</v>
      </c>
    </row>
    <row r="5" spans="1:26" ht="12.75" customHeight="1">
      <c r="A5" s="1">
        <f>IF(B5&gt;0,SUM($B$5:B5),"")</f>
        <v>1</v>
      </c>
      <c r="B5" s="1">
        <v>1</v>
      </c>
      <c r="C5" s="1" t="str">
        <f>IF(D5&gt;0,SUM($D$5:D5),"")</f>
        <v/>
      </c>
      <c r="D5" s="1">
        <f>IF(N5&gt;0,1,0)</f>
        <v>0</v>
      </c>
      <c r="E5" s="1" t="str">
        <f>IF(F5&gt;0,SUM($F$5:F5),"")</f>
        <v/>
      </c>
      <c r="F5" s="1">
        <f t="shared" ref="F5" si="0">IF(O5&gt;0,1,0)</f>
        <v>0</v>
      </c>
      <c r="G5" s="1">
        <v>1</v>
      </c>
      <c r="I5" s="149">
        <f>IF(ISNA(INDEX(Hauptabrechnung!$O$15:$AA$226,MATCH(Privat!$G5,Hauptabrechnung!$K$13:$K$226,0),1)),0,INDEX(Hauptabrechnung!$O$15:$AA$226,MATCH(Privat!$G5,Hauptabrechnung!$K$15:$K$226,0),1))</f>
        <v>0</v>
      </c>
      <c r="J5" s="144" t="str">
        <f>IF(Hauptabrechnung!AA15&gt;0,Hauptabrechnung!P15,"")</f>
        <v/>
      </c>
      <c r="K5" s="302">
        <f>Hauptabrechnung!AA15</f>
        <v>0</v>
      </c>
      <c r="L5" s="302" t="str">
        <f>IF(SUM(M5:O5)&gt;0,SUM(M5:O5),"")</f>
        <v/>
      </c>
      <c r="M5" s="302">
        <f>K5</f>
        <v>0</v>
      </c>
      <c r="N5" s="302"/>
      <c r="O5" s="302"/>
    </row>
    <row r="6" spans="1:26" ht="12.75" customHeight="1">
      <c r="A6" s="1">
        <f>IF(B6&gt;0,SUM($B$5:B6),"")</f>
        <v>2</v>
      </c>
      <c r="B6" s="1">
        <v>1</v>
      </c>
      <c r="C6" s="1" t="str">
        <f>IF(D6&gt;0,SUM($D$5:D6),"")</f>
        <v/>
      </c>
      <c r="D6" s="1">
        <f t="shared" ref="D6:D31" si="1">IF(N6&gt;0,1,0)</f>
        <v>0</v>
      </c>
      <c r="E6" s="1" t="str">
        <f>IF(F6&gt;0,SUM($F$5:F6),"")</f>
        <v/>
      </c>
      <c r="F6" s="1">
        <f t="shared" ref="F6:F31" si="2">IF(O6&gt;0,1,0)</f>
        <v>0</v>
      </c>
      <c r="G6" s="1">
        <v>2</v>
      </c>
      <c r="I6" s="149">
        <f>IF(ISNA(INDEX(Hauptabrechnung!$O$15:$AA$226,MATCH(Privat!$G6,Hauptabrechnung!$K$13:$K$226,0),1)),"",INDEX(Hauptabrechnung!$O$15:$AA$226,MATCH(Privat!$G6,Hauptabrechnung!$K$15:$K$226,0),1))</f>
        <v>0</v>
      </c>
      <c r="J6" s="144" t="str">
        <f>IF(Hauptabrechnung!AA16&gt;0,Hauptabrechnung!P16,"")</f>
        <v/>
      </c>
      <c r="K6" s="302">
        <f>Hauptabrechnung!AA16</f>
        <v>0</v>
      </c>
      <c r="L6" s="302" t="str">
        <f t="shared" ref="L6:L31" si="3">IF(SUM(M6:O6)&gt;0,SUM(M6:O6),"")</f>
        <v/>
      </c>
      <c r="M6" s="302">
        <f>K6</f>
        <v>0</v>
      </c>
      <c r="N6" s="302"/>
      <c r="O6" s="302"/>
    </row>
    <row r="7" spans="1:26" ht="12.75" customHeight="1">
      <c r="A7" s="1">
        <f>IF(B7&gt;0,SUM($B$5:B7),"")</f>
        <v>3</v>
      </c>
      <c r="B7" s="1">
        <v>1</v>
      </c>
      <c r="C7" s="1" t="str">
        <f>IF(D7&gt;0,SUM($D$5:D7),"")</f>
        <v/>
      </c>
      <c r="D7" s="1">
        <f t="shared" si="1"/>
        <v>0</v>
      </c>
      <c r="E7" s="1" t="str">
        <f>IF(F7&gt;0,SUM($F$5:F7),"")</f>
        <v/>
      </c>
      <c r="F7" s="1">
        <f t="shared" si="2"/>
        <v>0</v>
      </c>
      <c r="G7" s="1">
        <v>3</v>
      </c>
      <c r="I7" s="149">
        <f>IF(ISNA(INDEX(Hauptabrechnung!$O$15:$AA$226,MATCH(Privat!$G7,Hauptabrechnung!$K$13:$K$226,0),1)),"",INDEX(Hauptabrechnung!$O$15:$AA$226,MATCH(Privat!$G7,Hauptabrechnung!$K$15:$K$226,0),1))</f>
        <v>0</v>
      </c>
      <c r="J7" s="144" t="str">
        <f>IF(Hauptabrechnung!AA17&gt;0,Hauptabrechnung!P17,"")</f>
        <v/>
      </c>
      <c r="K7" s="302">
        <f>Hauptabrechnung!AA17</f>
        <v>0</v>
      </c>
      <c r="L7" s="302" t="str">
        <f t="shared" si="3"/>
        <v/>
      </c>
      <c r="M7" s="302">
        <f>K7</f>
        <v>0</v>
      </c>
      <c r="N7" s="302"/>
      <c r="O7" s="302"/>
    </row>
    <row r="8" spans="1:26" ht="12.75" customHeight="1">
      <c r="A8" s="1" t="str">
        <f>IF(B8&gt;0,SUM($B$5:B8),"")</f>
        <v/>
      </c>
      <c r="B8" s="1">
        <f t="shared" ref="B8:B31" si="4">IF(M8&gt;0,1,0)</f>
        <v>0</v>
      </c>
      <c r="C8" s="1">
        <f>IF(D8&gt;0,SUM($D$5:D8),"")</f>
        <v>1</v>
      </c>
      <c r="D8" s="1">
        <v>1</v>
      </c>
      <c r="E8" s="1" t="str">
        <f>IF(F8&gt;0,SUM($F$5:F8),"")</f>
        <v/>
      </c>
      <c r="F8" s="1">
        <f t="shared" si="2"/>
        <v>0</v>
      </c>
      <c r="G8" s="1">
        <v>4</v>
      </c>
      <c r="I8" s="149">
        <f>IF(ISNA(INDEX(Hauptabrechnung!$O$15:$AA$226,MATCH(Privat!$G8,Hauptabrechnung!$K$13:$K$226,0),1)),"",INDEX(Hauptabrechnung!$O$15:$AA$226,MATCH(Privat!$G8,Hauptabrechnung!$K$15:$K$226,0),1))</f>
        <v>0</v>
      </c>
      <c r="J8" s="144" t="str">
        <f>IF(Hauptabrechnung!AA20&gt;0,Hauptabrechnung!P20,"")</f>
        <v/>
      </c>
      <c r="K8" s="302">
        <f>Hauptabrechnung!AA20</f>
        <v>0</v>
      </c>
      <c r="L8" s="302" t="str">
        <f t="shared" si="3"/>
        <v/>
      </c>
      <c r="M8" s="302"/>
      <c r="N8" s="302">
        <f>K8</f>
        <v>0</v>
      </c>
      <c r="O8" s="302"/>
    </row>
    <row r="9" spans="1:26" ht="12.75" customHeight="1">
      <c r="A9" s="1" t="str">
        <f>IF(B9&gt;0,SUM($B$5:B9),"")</f>
        <v/>
      </c>
      <c r="B9" s="1">
        <f t="shared" si="4"/>
        <v>0</v>
      </c>
      <c r="C9" s="1">
        <f>IF(D9&gt;0,SUM($D$5:D9),"")</f>
        <v>2</v>
      </c>
      <c r="D9" s="1">
        <v>1</v>
      </c>
      <c r="E9" s="1" t="str">
        <f>IF(F9&gt;0,SUM($F$5:F9),"")</f>
        <v/>
      </c>
      <c r="F9" s="1">
        <f t="shared" si="2"/>
        <v>0</v>
      </c>
      <c r="G9" s="1">
        <v>5</v>
      </c>
      <c r="I9" s="149">
        <f>IF(ISNA(INDEX(Hauptabrechnung!$O$15:$AA$226,MATCH(Privat!$G9,Hauptabrechnung!$K$13:$K$226,0),1)),"",INDEX(Hauptabrechnung!$O$15:$AA$226,MATCH(Privat!$G9,Hauptabrechnung!$K$15:$K$226,0),1))</f>
        <v>0</v>
      </c>
      <c r="J9" s="144" t="str">
        <f>IF(Hauptabrechnung!AA21&gt;0,Hauptabrechnung!P21,"")</f>
        <v/>
      </c>
      <c r="K9" s="302">
        <f>Hauptabrechnung!AA21</f>
        <v>0</v>
      </c>
      <c r="L9" s="302" t="str">
        <f t="shared" si="3"/>
        <v/>
      </c>
      <c r="M9" s="302"/>
      <c r="N9" s="302">
        <f>K9</f>
        <v>0</v>
      </c>
      <c r="O9" s="302"/>
    </row>
    <row r="10" spans="1:26" ht="12.75" customHeight="1">
      <c r="A10" s="1" t="str">
        <f>IF(B10&gt;0,SUM($B$5:B10),"")</f>
        <v/>
      </c>
      <c r="B10" s="1">
        <f t="shared" si="4"/>
        <v>0</v>
      </c>
      <c r="C10" s="1" t="str">
        <f>IF(D10&gt;0,SUM($D$5:D10),"")</f>
        <v/>
      </c>
      <c r="D10" s="1">
        <f t="shared" si="1"/>
        <v>0</v>
      </c>
      <c r="E10" s="1">
        <f>IF(F10&gt;0,SUM($F$5:F10),"")</f>
        <v>1</v>
      </c>
      <c r="F10" s="1">
        <v>1</v>
      </c>
      <c r="G10" s="1">
        <v>6</v>
      </c>
      <c r="I10" s="149">
        <f>IF(ISNA(INDEX(Hauptabrechnung!$O$15:$AA$226,MATCH(Privat!$G10,Hauptabrechnung!$K$13:$K$226,0),1)),"",INDEX(Hauptabrechnung!$O$15:$AA$226,MATCH(Privat!$G10,Hauptabrechnung!$K$15:$K$226,0),1))</f>
        <v>0</v>
      </c>
      <c r="J10" s="144" t="str">
        <f>IF(Hauptabrechnung!AA22&gt;0,Hauptabrechnung!P22,"")</f>
        <v/>
      </c>
      <c r="K10" s="302">
        <f>Hauptabrechnung!AA22</f>
        <v>0</v>
      </c>
      <c r="L10" s="302" t="str">
        <f t="shared" si="3"/>
        <v/>
      </c>
      <c r="M10" s="302"/>
      <c r="N10" s="302"/>
      <c r="O10" s="302">
        <f>K10</f>
        <v>0</v>
      </c>
    </row>
    <row r="11" spans="1:26" ht="12.75" customHeight="1">
      <c r="A11" s="1" t="str">
        <f>IF(B11&gt;0,SUM($B$5:B11),"")</f>
        <v/>
      </c>
      <c r="B11" s="1">
        <f t="shared" si="4"/>
        <v>0</v>
      </c>
      <c r="C11" s="1" t="str">
        <f>IF(D11&gt;0,SUM($D$5:D11),"")</f>
        <v/>
      </c>
      <c r="D11" s="1">
        <f t="shared" si="1"/>
        <v>0</v>
      </c>
      <c r="E11" s="1">
        <f>IF(F11&gt;0,SUM($F$5:F11),"")</f>
        <v>2</v>
      </c>
      <c r="F11" s="1">
        <v>1</v>
      </c>
      <c r="G11" s="1">
        <v>7</v>
      </c>
      <c r="I11" s="149">
        <f>IF(ISNA(INDEX(Hauptabrechnung!$O$15:$AA$226,MATCH(Privat!$G11,Hauptabrechnung!$K$13:$K$226,0),1)),"",INDEX(Hauptabrechnung!$O$15:$AA$226,MATCH(Privat!$G11,Hauptabrechnung!$K$15:$K$226,0),1))</f>
        <v>0</v>
      </c>
      <c r="J11" s="144" t="str">
        <f>IF(Hauptabrechnung!AA23&gt;0,Hauptabrechnung!P23,"")</f>
        <v/>
      </c>
      <c r="K11" s="302">
        <f>Hauptabrechnung!AA23</f>
        <v>0</v>
      </c>
      <c r="L11" s="302" t="str">
        <f t="shared" si="3"/>
        <v/>
      </c>
      <c r="M11" s="302"/>
      <c r="N11" s="302"/>
      <c r="O11" s="302">
        <f>K11</f>
        <v>0</v>
      </c>
    </row>
    <row r="12" spans="1:26" ht="12.75" customHeight="1">
      <c r="A12" s="1" t="str">
        <f>IF(B12&gt;0,SUM($B$5:B12),"")</f>
        <v/>
      </c>
      <c r="B12" s="1">
        <f t="shared" si="4"/>
        <v>0</v>
      </c>
      <c r="C12" s="1" t="str">
        <f>IF(D12&gt;0,SUM($D$5:D12),"")</f>
        <v/>
      </c>
      <c r="D12" s="1">
        <f t="shared" si="1"/>
        <v>0</v>
      </c>
      <c r="E12" s="1" t="str">
        <f>IF(F12&gt;0,SUM($F$5:F12),"")</f>
        <v/>
      </c>
      <c r="F12" s="1">
        <f t="shared" si="2"/>
        <v>0</v>
      </c>
      <c r="G12" s="1">
        <v>8</v>
      </c>
      <c r="I12" s="149" t="str">
        <f>IF(ISNA(INDEX(Hauptabrechnung!$O$15:$AA$226,MATCH(Privat!$G12,Hauptabrechnung!$K$13:$K$226,0),1)),"",INDEX(Hauptabrechnung!$O$15:$AA$226,MATCH(Privat!$G12,Hauptabrechnung!$K$15:$K$226,0),1))</f>
        <v/>
      </c>
      <c r="J12" s="144" t="str">
        <f>IF(ISNA(INDEX(Hauptabrechnung!$O$15:$AA$226,MATCH(Privat!$G12,Hauptabrechnung!$K$13:$K$226,0),2)),"",INDEX(Hauptabrechnung!$O$15:$AA$226,MATCH(Privat!$G12,Hauptabrechnung!$K$15:$K$226,0),2))</f>
        <v/>
      </c>
      <c r="K12" s="302" t="str">
        <f>IF(ISNA(INDEX(Hauptabrechnung!$O$15:$AA$226,MATCH(Privat!$G12,Hauptabrechnung!$K$13:$K$226,0),9)),"",INDEX(Hauptabrechnung!$O$15:$AA$226,MATCH(Privat!$G12,Hauptabrechnung!$K$15:$K$226,0),9))</f>
        <v/>
      </c>
      <c r="L12" s="302" t="str">
        <f t="shared" si="3"/>
        <v/>
      </c>
      <c r="M12" s="345"/>
      <c r="N12" s="345"/>
      <c r="O12" s="345"/>
    </row>
    <row r="13" spans="1:26" ht="12.75" customHeight="1">
      <c r="A13" s="1" t="str">
        <f>IF(B13&gt;0,SUM($B$5:B13),"")</f>
        <v/>
      </c>
      <c r="B13" s="1">
        <f t="shared" si="4"/>
        <v>0</v>
      </c>
      <c r="C13" s="1" t="str">
        <f>IF(D13&gt;0,SUM($D$5:D13),"")</f>
        <v/>
      </c>
      <c r="D13" s="1">
        <f t="shared" si="1"/>
        <v>0</v>
      </c>
      <c r="E13" s="1" t="str">
        <f>IF(F13&gt;0,SUM($F$5:F13),"")</f>
        <v/>
      </c>
      <c r="F13" s="1">
        <f t="shared" si="2"/>
        <v>0</v>
      </c>
      <c r="G13" s="1">
        <v>9</v>
      </c>
      <c r="I13" s="149" t="str">
        <f>IF(ISNA(INDEX(Hauptabrechnung!$O$15:$AA$226,MATCH(Privat!$G13,Hauptabrechnung!$K$13:$K$226,0),1)),"",INDEX(Hauptabrechnung!$O$15:$AA$226,MATCH(Privat!$G13,Hauptabrechnung!$K$15:$K$226,0),1))</f>
        <v/>
      </c>
      <c r="J13" s="144" t="str">
        <f>IF(ISNA(INDEX(Hauptabrechnung!$O$15:$AA$226,MATCH(Privat!$G13,Hauptabrechnung!$K$13:$K$226,0),2)),"",INDEX(Hauptabrechnung!$O$15:$AA$226,MATCH(Privat!$G13,Hauptabrechnung!$K$15:$K$226,0),2))</f>
        <v/>
      </c>
      <c r="K13" s="302" t="str">
        <f>IF(ISNA(INDEX(Hauptabrechnung!$O$15:$AA$226,MATCH(Privat!$G13,Hauptabrechnung!$K$13:$K$226,0),9)),"",INDEX(Hauptabrechnung!$O$15:$AA$226,MATCH(Privat!$G13,Hauptabrechnung!$K$15:$K$226,0),9))</f>
        <v/>
      </c>
      <c r="L13" s="302" t="str">
        <f t="shared" si="3"/>
        <v/>
      </c>
      <c r="M13" s="345"/>
      <c r="N13" s="345"/>
      <c r="O13" s="345"/>
    </row>
    <row r="14" spans="1:26" ht="12.75" customHeight="1">
      <c r="A14" s="1" t="str">
        <f>IF(B14&gt;0,SUM($B$5:B14),"")</f>
        <v/>
      </c>
      <c r="B14" s="1">
        <f t="shared" si="4"/>
        <v>0</v>
      </c>
      <c r="C14" s="1" t="str">
        <f>IF(D14&gt;0,SUM($D$5:D14),"")</f>
        <v/>
      </c>
      <c r="D14" s="1">
        <f t="shared" si="1"/>
        <v>0</v>
      </c>
      <c r="E14" s="1" t="str">
        <f>IF(F14&gt;0,SUM($F$5:F14),"")</f>
        <v/>
      </c>
      <c r="F14" s="1">
        <f t="shared" si="2"/>
        <v>0</v>
      </c>
      <c r="G14" s="1">
        <v>10</v>
      </c>
      <c r="I14" s="149" t="str">
        <f>IF(ISNA(INDEX(Hauptabrechnung!$O$15:$AA$226,MATCH(Privat!$G14,Hauptabrechnung!$K$13:$K$226,0),1)),"",INDEX(Hauptabrechnung!$O$15:$AA$226,MATCH(Privat!$G14,Hauptabrechnung!$K$15:$K$226,0),1))</f>
        <v/>
      </c>
      <c r="J14" s="144" t="str">
        <f>IF(ISNA(INDEX(Hauptabrechnung!$O$15:$AA$226,MATCH(Privat!$G14,Hauptabrechnung!$K$13:$K$226,0),2)),"",INDEX(Hauptabrechnung!$O$15:$AA$226,MATCH(Privat!$G14,Hauptabrechnung!$K$15:$K$226,0),2))</f>
        <v/>
      </c>
      <c r="K14" s="302" t="str">
        <f>IF(ISNA(INDEX(Hauptabrechnung!$O$15:$AA$226,MATCH(Privat!$G14,Hauptabrechnung!$K$13:$K$226,0),9)),"",INDEX(Hauptabrechnung!$O$15:$AA$226,MATCH(Privat!$G14,Hauptabrechnung!$K$15:$K$226,0),9))</f>
        <v/>
      </c>
      <c r="L14" s="302" t="str">
        <f t="shared" si="3"/>
        <v/>
      </c>
      <c r="M14" s="345"/>
      <c r="N14" s="345"/>
      <c r="O14" s="345"/>
    </row>
    <row r="15" spans="1:26" ht="12.75" customHeight="1">
      <c r="A15" s="1" t="str">
        <f>IF(B15&gt;0,SUM($B$5:B15),"")</f>
        <v/>
      </c>
      <c r="B15" s="1">
        <f t="shared" si="4"/>
        <v>0</v>
      </c>
      <c r="C15" s="1" t="str">
        <f>IF(D15&gt;0,SUM($D$5:D15),"")</f>
        <v/>
      </c>
      <c r="D15" s="1">
        <f t="shared" si="1"/>
        <v>0</v>
      </c>
      <c r="E15" s="1" t="str">
        <f>IF(F15&gt;0,SUM($F$5:F15),"")</f>
        <v/>
      </c>
      <c r="F15" s="1">
        <f t="shared" si="2"/>
        <v>0</v>
      </c>
      <c r="G15" s="1">
        <v>11</v>
      </c>
      <c r="I15" s="149" t="str">
        <f>IF(ISNA(INDEX(Hauptabrechnung!$O$15:$AA$226,MATCH(Privat!$G15,Hauptabrechnung!$K$13:$K$226,0),1)),"",INDEX(Hauptabrechnung!$O$15:$AA$226,MATCH(Privat!$G15,Hauptabrechnung!$K$15:$K$226,0),1))</f>
        <v/>
      </c>
      <c r="J15" s="144" t="str">
        <f>IF(ISNA(INDEX(Hauptabrechnung!$O$15:$AA$226,MATCH(Privat!$G15,Hauptabrechnung!$K$13:$K$226,0),2)),"",INDEX(Hauptabrechnung!$O$15:$AA$226,MATCH(Privat!$G15,Hauptabrechnung!$K$15:$K$226,0),2))</f>
        <v/>
      </c>
      <c r="K15" s="302" t="str">
        <f>IF(ISNA(INDEX(Hauptabrechnung!$O$15:$AA$226,MATCH(Privat!$G15,Hauptabrechnung!$K$13:$K$226,0),9)),"",INDEX(Hauptabrechnung!$O$15:$AA$226,MATCH(Privat!$G15,Hauptabrechnung!$K$15:$K$226,0),9))</f>
        <v/>
      </c>
      <c r="L15" s="302" t="str">
        <f t="shared" si="3"/>
        <v/>
      </c>
      <c r="M15" s="345"/>
      <c r="N15" s="345"/>
      <c r="O15" s="345"/>
    </row>
    <row r="16" spans="1:26" ht="12.75" customHeight="1">
      <c r="A16" s="1" t="str">
        <f>IF(B16&gt;0,SUM($B$5:B16),"")</f>
        <v/>
      </c>
      <c r="B16" s="1">
        <f t="shared" si="4"/>
        <v>0</v>
      </c>
      <c r="C16" s="1" t="str">
        <f>IF(D16&gt;0,SUM($D$5:D16),"")</f>
        <v/>
      </c>
      <c r="D16" s="1">
        <f t="shared" si="1"/>
        <v>0</v>
      </c>
      <c r="E16" s="1" t="str">
        <f>IF(F16&gt;0,SUM($F$5:F16),"")</f>
        <v/>
      </c>
      <c r="F16" s="1">
        <f t="shared" si="2"/>
        <v>0</v>
      </c>
      <c r="G16" s="1">
        <v>12</v>
      </c>
      <c r="I16" s="149" t="str">
        <f>IF(ISNA(INDEX(Hauptabrechnung!$O$15:$AA$226,MATCH(Privat!$G16,Hauptabrechnung!$K$13:$K$226,0),1)),"",INDEX(Hauptabrechnung!$O$15:$AA$226,MATCH(Privat!$G16,Hauptabrechnung!$K$15:$K$226,0),1))</f>
        <v/>
      </c>
      <c r="J16" s="144" t="str">
        <f>IF(ISNA(INDEX(Hauptabrechnung!$O$15:$AA$226,MATCH(Privat!$G16,Hauptabrechnung!$K$13:$K$226,0),2)),"",INDEX(Hauptabrechnung!$O$15:$AA$226,MATCH(Privat!$G16,Hauptabrechnung!$K$15:$K$226,0),2))</f>
        <v/>
      </c>
      <c r="K16" s="302" t="str">
        <f>IF(ISNA(INDEX(Hauptabrechnung!$O$15:$AA$226,MATCH(Privat!$G16,Hauptabrechnung!$K$13:$K$226,0),9)),"",INDEX(Hauptabrechnung!$O$15:$AA$226,MATCH(Privat!$G16,Hauptabrechnung!$K$15:$K$226,0),9))</f>
        <v/>
      </c>
      <c r="L16" s="302" t="str">
        <f t="shared" si="3"/>
        <v/>
      </c>
      <c r="M16" s="345"/>
      <c r="N16" s="345"/>
      <c r="O16" s="345"/>
    </row>
    <row r="17" spans="1:15" ht="12.75" customHeight="1">
      <c r="A17" s="1" t="str">
        <f>IF(B17&gt;0,SUM($B$5:B17),"")</f>
        <v/>
      </c>
      <c r="B17" s="1">
        <f t="shared" si="4"/>
        <v>0</v>
      </c>
      <c r="C17" s="1" t="str">
        <f>IF(D17&gt;0,SUM($D$5:D17),"")</f>
        <v/>
      </c>
      <c r="D17" s="1">
        <f t="shared" si="1"/>
        <v>0</v>
      </c>
      <c r="E17" s="1" t="str">
        <f>IF(F17&gt;0,SUM($F$5:F17),"")</f>
        <v/>
      </c>
      <c r="F17" s="1">
        <f t="shared" si="2"/>
        <v>0</v>
      </c>
      <c r="G17" s="1">
        <v>13</v>
      </c>
      <c r="I17" s="149" t="str">
        <f>IF(ISNA(INDEX(Hauptabrechnung!$O$15:$AA$226,MATCH(Privat!$G17,Hauptabrechnung!$K$13:$K$226,0),1)),"",INDEX(Hauptabrechnung!$O$15:$AA$226,MATCH(Privat!$G17,Hauptabrechnung!$K$15:$K$226,0),1))</f>
        <v/>
      </c>
      <c r="J17" s="144" t="str">
        <f>IF(ISNA(INDEX(Hauptabrechnung!$O$15:$AA$226,MATCH(Privat!$G17,Hauptabrechnung!$K$13:$K$226,0),2)),"",INDEX(Hauptabrechnung!$O$15:$AA$226,MATCH(Privat!$G17,Hauptabrechnung!$K$15:$K$226,0),2))</f>
        <v/>
      </c>
      <c r="K17" s="302" t="str">
        <f>IF(ISNA(INDEX(Hauptabrechnung!$O$15:$AA$226,MATCH(Privat!$G17,Hauptabrechnung!$K$13:$K$226,0),9)),"",INDEX(Hauptabrechnung!$O$15:$AA$226,MATCH(Privat!$G17,Hauptabrechnung!$K$15:$K$226,0),9))</f>
        <v/>
      </c>
      <c r="L17" s="302" t="str">
        <f t="shared" si="3"/>
        <v/>
      </c>
      <c r="M17" s="345"/>
      <c r="N17" s="345"/>
      <c r="O17" s="345"/>
    </row>
    <row r="18" spans="1:15" ht="12.75" customHeight="1">
      <c r="A18" s="1" t="str">
        <f>IF(B18&gt;0,SUM($B$5:B18),"")</f>
        <v/>
      </c>
      <c r="B18" s="1">
        <f t="shared" si="4"/>
        <v>0</v>
      </c>
      <c r="C18" s="1" t="str">
        <f>IF(D18&gt;0,SUM($D$5:D18),"")</f>
        <v/>
      </c>
      <c r="D18" s="1">
        <f t="shared" si="1"/>
        <v>0</v>
      </c>
      <c r="E18" s="1" t="str">
        <f>IF(F18&gt;0,SUM($F$5:F18),"")</f>
        <v/>
      </c>
      <c r="F18" s="1">
        <f t="shared" si="2"/>
        <v>0</v>
      </c>
      <c r="G18" s="1">
        <v>14</v>
      </c>
      <c r="I18" s="149" t="str">
        <f>IF(ISNA(INDEX(Hauptabrechnung!$O$15:$AA$226,MATCH(Privat!$G18,Hauptabrechnung!$K$13:$K$226,0),1)),"",INDEX(Hauptabrechnung!$O$15:$AA$226,MATCH(Privat!$G18,Hauptabrechnung!$K$15:$K$226,0),1))</f>
        <v/>
      </c>
      <c r="J18" s="144" t="str">
        <f>IF(ISNA(INDEX(Hauptabrechnung!$O$15:$AA$226,MATCH(Privat!$G18,Hauptabrechnung!$K$13:$K$226,0),2)),"",INDEX(Hauptabrechnung!$O$15:$AA$226,MATCH(Privat!$G18,Hauptabrechnung!$K$15:$K$226,0),2))</f>
        <v/>
      </c>
      <c r="K18" s="302" t="str">
        <f>IF(ISNA(INDEX(Hauptabrechnung!$O$15:$AA$226,MATCH(Privat!$G18,Hauptabrechnung!$K$13:$K$226,0),9)),"",INDEX(Hauptabrechnung!$O$15:$AA$226,MATCH(Privat!$G18,Hauptabrechnung!$K$15:$K$226,0),9))</f>
        <v/>
      </c>
      <c r="L18" s="302" t="str">
        <f t="shared" si="3"/>
        <v/>
      </c>
      <c r="M18" s="345"/>
      <c r="N18" s="345"/>
      <c r="O18" s="345"/>
    </row>
    <row r="19" spans="1:15" ht="12.75" customHeight="1">
      <c r="A19" s="1" t="str">
        <f>IF(B19&gt;0,SUM($B$5:B19),"")</f>
        <v/>
      </c>
      <c r="B19" s="1">
        <f t="shared" si="4"/>
        <v>0</v>
      </c>
      <c r="C19" s="1" t="str">
        <f>IF(D19&gt;0,SUM($D$5:D19),"")</f>
        <v/>
      </c>
      <c r="D19" s="1">
        <f t="shared" si="1"/>
        <v>0</v>
      </c>
      <c r="E19" s="1" t="str">
        <f>IF(F19&gt;0,SUM($F$5:F19),"")</f>
        <v/>
      </c>
      <c r="F19" s="1">
        <f t="shared" si="2"/>
        <v>0</v>
      </c>
      <c r="G19" s="1">
        <v>15</v>
      </c>
      <c r="I19" s="149" t="str">
        <f>IF(ISNA(INDEX(Hauptabrechnung!$O$15:$AA$226,MATCH(Privat!$G19,Hauptabrechnung!$K$13:$K$226,0),1)),"",INDEX(Hauptabrechnung!$O$15:$AA$226,MATCH(Privat!$G19,Hauptabrechnung!$K$15:$K$226,0),1))</f>
        <v/>
      </c>
      <c r="J19" s="144" t="str">
        <f>IF(ISNA(INDEX(Hauptabrechnung!$O$15:$AA$226,MATCH(Privat!$G19,Hauptabrechnung!$K$13:$K$226,0),2)),"",INDEX(Hauptabrechnung!$O$15:$AA$226,MATCH(Privat!$G19,Hauptabrechnung!$K$15:$K$226,0),2))</f>
        <v/>
      </c>
      <c r="K19" s="302" t="str">
        <f>IF(ISNA(INDEX(Hauptabrechnung!$O$15:$AA$226,MATCH(Privat!$G19,Hauptabrechnung!$K$13:$K$226,0),9)),"",INDEX(Hauptabrechnung!$O$15:$AA$226,MATCH(Privat!$G19,Hauptabrechnung!$K$15:$K$226,0),9))</f>
        <v/>
      </c>
      <c r="L19" s="302" t="str">
        <f t="shared" si="3"/>
        <v/>
      </c>
      <c r="M19" s="345"/>
      <c r="N19" s="345"/>
      <c r="O19" s="345"/>
    </row>
    <row r="20" spans="1:15" ht="12.75" customHeight="1">
      <c r="A20" s="1" t="str">
        <f>IF(B20&gt;0,SUM($B$5:B20),"")</f>
        <v/>
      </c>
      <c r="B20" s="1">
        <f t="shared" si="4"/>
        <v>0</v>
      </c>
      <c r="C20" s="1" t="str">
        <f>IF(D20&gt;0,SUM($D$5:D20),"")</f>
        <v/>
      </c>
      <c r="D20" s="1">
        <f t="shared" si="1"/>
        <v>0</v>
      </c>
      <c r="E20" s="1" t="str">
        <f>IF(F20&gt;0,SUM($F$5:F20),"")</f>
        <v/>
      </c>
      <c r="F20" s="1">
        <f t="shared" si="2"/>
        <v>0</v>
      </c>
      <c r="G20" s="1">
        <v>16</v>
      </c>
      <c r="I20" s="149" t="str">
        <f>IF(ISNA(INDEX(Hauptabrechnung!$O$15:$AA$226,MATCH(Privat!$G20,Hauptabrechnung!$K$13:$K$226,0),1)),"",INDEX(Hauptabrechnung!$O$15:$AA$226,MATCH(Privat!$G20,Hauptabrechnung!$K$15:$K$226,0),1))</f>
        <v/>
      </c>
      <c r="J20" s="144" t="str">
        <f>IF(ISNA(INDEX(Hauptabrechnung!$O$15:$AA$226,MATCH(Privat!$G20,Hauptabrechnung!$K$13:$K$226,0),2)),"",INDEX(Hauptabrechnung!$O$15:$AA$226,MATCH(Privat!$G20,Hauptabrechnung!$K$15:$K$226,0),2))</f>
        <v/>
      </c>
      <c r="K20" s="302" t="str">
        <f>IF(ISNA(INDEX(Hauptabrechnung!$O$15:$AA$226,MATCH(Privat!$G20,Hauptabrechnung!$K$13:$K$226,0),9)),"",INDEX(Hauptabrechnung!$O$15:$AA$226,MATCH(Privat!$G20,Hauptabrechnung!$K$15:$K$226,0),9))</f>
        <v/>
      </c>
      <c r="L20" s="302" t="str">
        <f t="shared" si="3"/>
        <v/>
      </c>
      <c r="M20" s="345"/>
      <c r="N20" s="345"/>
      <c r="O20" s="345"/>
    </row>
    <row r="21" spans="1:15" ht="12.75" customHeight="1">
      <c r="A21" s="1" t="str">
        <f>IF(B21&gt;0,SUM($B$5:B21),"")</f>
        <v/>
      </c>
      <c r="B21" s="1">
        <f t="shared" si="4"/>
        <v>0</v>
      </c>
      <c r="C21" s="1" t="str">
        <f>IF(D21&gt;0,SUM($D$5:D21),"")</f>
        <v/>
      </c>
      <c r="D21" s="1">
        <f t="shared" si="1"/>
        <v>0</v>
      </c>
      <c r="E21" s="1" t="str">
        <f>IF(F21&gt;0,SUM($F$5:F21),"")</f>
        <v/>
      </c>
      <c r="F21" s="1">
        <f t="shared" si="2"/>
        <v>0</v>
      </c>
      <c r="G21" s="1">
        <v>17</v>
      </c>
      <c r="I21" s="149" t="str">
        <f>IF(ISNA(INDEX(Hauptabrechnung!$O$15:$AA$226,MATCH(Privat!$G21,Hauptabrechnung!$K$13:$K$226,0),1)),"",INDEX(Hauptabrechnung!$O$15:$AA$226,MATCH(Privat!$G21,Hauptabrechnung!$K$15:$K$226,0),1))</f>
        <v/>
      </c>
      <c r="J21" s="144" t="str">
        <f>IF(ISNA(INDEX(Hauptabrechnung!$O$15:$AA$226,MATCH(Privat!$G21,Hauptabrechnung!$K$13:$K$226,0),2)),"",INDEX(Hauptabrechnung!$O$15:$AA$226,MATCH(Privat!$G21,Hauptabrechnung!$K$15:$K$226,0),2))</f>
        <v/>
      </c>
      <c r="K21" s="302" t="str">
        <f>IF(ISNA(INDEX(Hauptabrechnung!$O$15:$AA$226,MATCH(Privat!$G21,Hauptabrechnung!$K$13:$K$226,0),9)),"",INDEX(Hauptabrechnung!$O$15:$AA$226,MATCH(Privat!$G21,Hauptabrechnung!$K$15:$K$226,0),9))</f>
        <v/>
      </c>
      <c r="L21" s="302" t="str">
        <f t="shared" si="3"/>
        <v/>
      </c>
      <c r="M21" s="345"/>
      <c r="N21" s="345"/>
      <c r="O21" s="345"/>
    </row>
    <row r="22" spans="1:15" ht="12.75" customHeight="1">
      <c r="A22" s="1" t="str">
        <f>IF(B22&gt;0,SUM($B$5:B22),"")</f>
        <v/>
      </c>
      <c r="B22" s="1">
        <f t="shared" si="4"/>
        <v>0</v>
      </c>
      <c r="C22" s="1" t="str">
        <f>IF(D22&gt;0,SUM($D$5:D22),"")</f>
        <v/>
      </c>
      <c r="D22" s="1">
        <f t="shared" si="1"/>
        <v>0</v>
      </c>
      <c r="E22" s="1" t="str">
        <f>IF(F22&gt;0,SUM($F$5:F22),"")</f>
        <v/>
      </c>
      <c r="F22" s="1">
        <f t="shared" si="2"/>
        <v>0</v>
      </c>
      <c r="G22" s="1">
        <v>18</v>
      </c>
      <c r="I22" s="149" t="str">
        <f>IF(ISNA(INDEX(Hauptabrechnung!$O$15:$AA$226,MATCH(Privat!$G22,Hauptabrechnung!$K$13:$K$226,0),1)),"",INDEX(Hauptabrechnung!$O$15:$AA$226,MATCH(Privat!$G22,Hauptabrechnung!$K$15:$K$226,0),1))</f>
        <v/>
      </c>
      <c r="J22" s="144" t="str">
        <f>IF(ISNA(INDEX(Hauptabrechnung!$O$15:$AA$226,MATCH(Privat!$G22,Hauptabrechnung!$K$13:$K$226,0),2)),"",INDEX(Hauptabrechnung!$O$15:$AA$226,MATCH(Privat!$G22,Hauptabrechnung!$K$15:$K$226,0),2))</f>
        <v/>
      </c>
      <c r="K22" s="302" t="str">
        <f>IF(ISNA(INDEX(Hauptabrechnung!$O$15:$AA$226,MATCH(Privat!$G22,Hauptabrechnung!$K$13:$K$226,0),9)),"",INDEX(Hauptabrechnung!$O$15:$AA$226,MATCH(Privat!$G22,Hauptabrechnung!$K$15:$K$226,0),9))</f>
        <v/>
      </c>
      <c r="L22" s="302" t="str">
        <f t="shared" si="3"/>
        <v/>
      </c>
      <c r="M22" s="345"/>
      <c r="N22" s="345"/>
      <c r="O22" s="345"/>
    </row>
    <row r="23" spans="1:15" ht="12.75" customHeight="1">
      <c r="A23" s="1" t="str">
        <f>IF(B23&gt;0,SUM($B$5:B23),"")</f>
        <v/>
      </c>
      <c r="B23" s="1">
        <f t="shared" si="4"/>
        <v>0</v>
      </c>
      <c r="C23" s="1" t="str">
        <f>IF(D23&gt;0,SUM($D$5:D23),"")</f>
        <v/>
      </c>
      <c r="D23" s="1">
        <f t="shared" si="1"/>
        <v>0</v>
      </c>
      <c r="E23" s="1" t="str">
        <f>IF(F23&gt;0,SUM($F$5:F23),"")</f>
        <v/>
      </c>
      <c r="F23" s="1">
        <f t="shared" si="2"/>
        <v>0</v>
      </c>
      <c r="G23" s="1">
        <v>19</v>
      </c>
      <c r="I23" s="149" t="str">
        <f>IF(ISNA(INDEX(Hauptabrechnung!$O$15:$AA$226,MATCH(Privat!$G23,Hauptabrechnung!$K$13:$K$226,0),1)),"",INDEX(Hauptabrechnung!$O$15:$AA$226,MATCH(Privat!$G23,Hauptabrechnung!$K$15:$K$226,0),1))</f>
        <v/>
      </c>
      <c r="J23" s="144" t="str">
        <f>IF(ISNA(INDEX(Hauptabrechnung!$O$15:$AA$226,MATCH(Privat!$G23,Hauptabrechnung!$K$13:$K$226,0),2)),"",INDEX(Hauptabrechnung!$O$15:$AA$226,MATCH(Privat!$G23,Hauptabrechnung!$K$15:$K$226,0),2))</f>
        <v/>
      </c>
      <c r="K23" s="302" t="str">
        <f>IF(ISNA(INDEX(Hauptabrechnung!$O$15:$AA$226,MATCH(Privat!$G23,Hauptabrechnung!$K$13:$K$226,0),9)),"",INDEX(Hauptabrechnung!$O$15:$AA$226,MATCH(Privat!$G23,Hauptabrechnung!$K$15:$K$226,0),9))</f>
        <v/>
      </c>
      <c r="L23" s="302" t="str">
        <f t="shared" si="3"/>
        <v/>
      </c>
      <c r="M23" s="345"/>
      <c r="N23" s="345"/>
      <c r="O23" s="345"/>
    </row>
    <row r="24" spans="1:15" ht="12.75" customHeight="1">
      <c r="A24" s="1" t="str">
        <f>IF(B24&gt;0,SUM($B$5:B24),"")</f>
        <v/>
      </c>
      <c r="B24" s="1">
        <f t="shared" si="4"/>
        <v>0</v>
      </c>
      <c r="C24" s="1" t="str">
        <f>IF(D24&gt;0,SUM($D$5:D24),"")</f>
        <v/>
      </c>
      <c r="D24" s="1">
        <f t="shared" si="1"/>
        <v>0</v>
      </c>
      <c r="E24" s="1" t="str">
        <f>IF(F24&gt;0,SUM($F$5:F24),"")</f>
        <v/>
      </c>
      <c r="F24" s="1">
        <f t="shared" si="2"/>
        <v>0</v>
      </c>
      <c r="G24" s="1">
        <v>20</v>
      </c>
      <c r="I24" s="149" t="str">
        <f>IF(ISNA(INDEX(Hauptabrechnung!$O$15:$AA$226,MATCH(Privat!$G24,Hauptabrechnung!$K$13:$K$226,0),1)),"",INDEX(Hauptabrechnung!$O$15:$AA$226,MATCH(Privat!$G24,Hauptabrechnung!$K$15:$K$226,0),1))</f>
        <v/>
      </c>
      <c r="J24" s="144" t="str">
        <f>IF(ISNA(INDEX(Hauptabrechnung!$O$15:$AA$226,MATCH(Privat!$G24,Hauptabrechnung!$K$13:$K$226,0),2)),"",INDEX(Hauptabrechnung!$O$15:$AA$226,MATCH(Privat!$G24,Hauptabrechnung!$K$15:$K$226,0),2))</f>
        <v/>
      </c>
      <c r="K24" s="302" t="str">
        <f>IF(ISNA(INDEX(Hauptabrechnung!$O$15:$AA$226,MATCH(Privat!$G24,Hauptabrechnung!$K$13:$K$226,0),9)),"",INDEX(Hauptabrechnung!$O$15:$AA$226,MATCH(Privat!$G24,Hauptabrechnung!$K$15:$K$226,0),9))</f>
        <v/>
      </c>
      <c r="L24" s="302" t="str">
        <f t="shared" si="3"/>
        <v/>
      </c>
      <c r="M24" s="345"/>
      <c r="N24" s="345"/>
      <c r="O24" s="345"/>
    </row>
    <row r="25" spans="1:15" ht="12.75" customHeight="1">
      <c r="A25" s="1" t="str">
        <f>IF(B25&gt;0,SUM($B$5:B25),"")</f>
        <v/>
      </c>
      <c r="B25" s="1">
        <f t="shared" si="4"/>
        <v>0</v>
      </c>
      <c r="C25" s="1" t="str">
        <f>IF(D25&gt;0,SUM($D$5:D25),"")</f>
        <v/>
      </c>
      <c r="D25" s="1">
        <f t="shared" si="1"/>
        <v>0</v>
      </c>
      <c r="E25" s="1" t="str">
        <f>IF(F25&gt;0,SUM($F$5:F25),"")</f>
        <v/>
      </c>
      <c r="F25" s="1">
        <f t="shared" si="2"/>
        <v>0</v>
      </c>
      <c r="G25" s="1">
        <v>21</v>
      </c>
      <c r="I25" s="149" t="str">
        <f>IF(ISNA(INDEX(Hauptabrechnung!$O$15:$AA$226,MATCH(Privat!$G25,Hauptabrechnung!$K$13:$K$226,0),1)),"",INDEX(Hauptabrechnung!$O$15:$AA$226,MATCH(Privat!$G25,Hauptabrechnung!$K$15:$K$226,0),1))</f>
        <v/>
      </c>
      <c r="J25" s="144" t="str">
        <f>IF(ISNA(INDEX(Hauptabrechnung!$O$15:$AA$226,MATCH(Privat!$G25,Hauptabrechnung!$K$13:$K$226,0),2)),"",INDEX(Hauptabrechnung!$O$15:$AA$226,MATCH(Privat!$G25,Hauptabrechnung!$K$15:$K$226,0),2))</f>
        <v/>
      </c>
      <c r="K25" s="302" t="str">
        <f>IF(ISNA(INDEX(Hauptabrechnung!$O$15:$AA$226,MATCH(Privat!$G25,Hauptabrechnung!$K$13:$K$226,0),9)),"",INDEX(Hauptabrechnung!$O$15:$AA$226,MATCH(Privat!$G25,Hauptabrechnung!$K$15:$K$226,0),9))</f>
        <v/>
      </c>
      <c r="L25" s="302" t="str">
        <f t="shared" si="3"/>
        <v/>
      </c>
      <c r="M25" s="345"/>
      <c r="N25" s="345"/>
      <c r="O25" s="345"/>
    </row>
    <row r="26" spans="1:15" ht="12.75" customHeight="1">
      <c r="A26" s="1" t="str">
        <f>IF(B26&gt;0,SUM($B$5:B26),"")</f>
        <v/>
      </c>
      <c r="B26" s="1">
        <f t="shared" si="4"/>
        <v>0</v>
      </c>
      <c r="C26" s="1" t="str">
        <f>IF(D26&gt;0,SUM($D$5:D26),"")</f>
        <v/>
      </c>
      <c r="D26" s="1">
        <f t="shared" si="1"/>
        <v>0</v>
      </c>
      <c r="E26" s="1" t="str">
        <f>IF(F26&gt;0,SUM($F$5:F26),"")</f>
        <v/>
      </c>
      <c r="F26" s="1">
        <f t="shared" si="2"/>
        <v>0</v>
      </c>
      <c r="G26" s="1">
        <v>22</v>
      </c>
      <c r="I26" s="149" t="str">
        <f>IF(ISNA(INDEX(Hauptabrechnung!$O$15:$AA$226,MATCH(Privat!$G26,Hauptabrechnung!$K$13:$K$226,0),1)),"",INDEX(Hauptabrechnung!$O$15:$AA$226,MATCH(Privat!$G26,Hauptabrechnung!$K$15:$K$226,0),1))</f>
        <v/>
      </c>
      <c r="J26" s="144" t="str">
        <f>IF(ISNA(INDEX(Hauptabrechnung!$O$15:$AA$226,MATCH(Privat!$G26,Hauptabrechnung!$K$13:$K$226,0),2)),"",INDEX(Hauptabrechnung!$O$15:$AA$226,MATCH(Privat!$G26,Hauptabrechnung!$K$15:$K$226,0),2))</f>
        <v/>
      </c>
      <c r="K26" s="302" t="str">
        <f>IF(ISNA(INDEX(Hauptabrechnung!$O$15:$AA$226,MATCH(Privat!$G26,Hauptabrechnung!$K$13:$K$226,0),9)),"",INDEX(Hauptabrechnung!$O$15:$AA$226,MATCH(Privat!$G26,Hauptabrechnung!$K$15:$K$226,0),9))</f>
        <v/>
      </c>
      <c r="L26" s="302" t="str">
        <f t="shared" si="3"/>
        <v/>
      </c>
      <c r="M26" s="345"/>
      <c r="N26" s="345"/>
      <c r="O26" s="345"/>
    </row>
    <row r="27" spans="1:15" ht="12.75" customHeight="1">
      <c r="A27" s="1" t="str">
        <f>IF(B27&gt;0,SUM($B$5:B27),"")</f>
        <v/>
      </c>
      <c r="B27" s="1">
        <f t="shared" si="4"/>
        <v>0</v>
      </c>
      <c r="C27" s="1" t="str">
        <f>IF(D27&gt;0,SUM($D$5:D27),"")</f>
        <v/>
      </c>
      <c r="D27" s="1">
        <f t="shared" si="1"/>
        <v>0</v>
      </c>
      <c r="E27" s="1" t="str">
        <f>IF(F27&gt;0,SUM($F$5:F27),"")</f>
        <v/>
      </c>
      <c r="F27" s="1">
        <f t="shared" si="2"/>
        <v>0</v>
      </c>
      <c r="G27" s="1">
        <v>23</v>
      </c>
      <c r="I27" s="149" t="str">
        <f>IF(ISNA(INDEX(Hauptabrechnung!$O$15:$AA$226,MATCH(Privat!$G27,Hauptabrechnung!$K$13:$K$226,0),1)),"",INDEX(Hauptabrechnung!$O$15:$AA$226,MATCH(Privat!$G27,Hauptabrechnung!$K$15:$K$226,0),1))</f>
        <v/>
      </c>
      <c r="J27" s="144" t="str">
        <f>IF(ISNA(INDEX(Hauptabrechnung!$O$15:$AA$226,MATCH(Privat!$G27,Hauptabrechnung!$K$13:$K$226,0),2)),"",INDEX(Hauptabrechnung!$O$15:$AA$226,MATCH(Privat!$G27,Hauptabrechnung!$K$15:$K$226,0),2))</f>
        <v/>
      </c>
      <c r="K27" s="302" t="str">
        <f>IF(ISNA(INDEX(Hauptabrechnung!$O$15:$AA$226,MATCH(Privat!$G27,Hauptabrechnung!$K$13:$K$226,0),9)),"",INDEX(Hauptabrechnung!$O$15:$AA$226,MATCH(Privat!$G27,Hauptabrechnung!$K$15:$K$226,0),9))</f>
        <v/>
      </c>
      <c r="L27" s="302" t="str">
        <f t="shared" si="3"/>
        <v/>
      </c>
      <c r="M27" s="345"/>
      <c r="N27" s="345"/>
      <c r="O27" s="345"/>
    </row>
    <row r="28" spans="1:15" ht="12.75" customHeight="1">
      <c r="A28" s="1" t="str">
        <f>IF(B28&gt;0,SUM($B$5:B28),"")</f>
        <v/>
      </c>
      <c r="B28" s="1">
        <f t="shared" si="4"/>
        <v>0</v>
      </c>
      <c r="C28" s="1" t="str">
        <f>IF(D28&gt;0,SUM($D$5:D28),"")</f>
        <v/>
      </c>
      <c r="D28" s="1">
        <f t="shared" si="1"/>
        <v>0</v>
      </c>
      <c r="E28" s="1" t="str">
        <f>IF(F28&gt;0,SUM($F$5:F28),"")</f>
        <v/>
      </c>
      <c r="F28" s="1">
        <f t="shared" si="2"/>
        <v>0</v>
      </c>
      <c r="G28" s="1">
        <v>24</v>
      </c>
      <c r="I28" s="149" t="str">
        <f>IF(ISNA(INDEX(Hauptabrechnung!$O$15:$AA$226,MATCH(Privat!$G28,Hauptabrechnung!$K$13:$K$226,0),1)),"",INDEX(Hauptabrechnung!$O$15:$AA$226,MATCH(Privat!$G28,Hauptabrechnung!$K$15:$K$226,0),1))</f>
        <v/>
      </c>
      <c r="J28" s="144" t="str">
        <f>IF(ISNA(INDEX(Hauptabrechnung!$O$15:$AA$226,MATCH(Privat!$G28,Hauptabrechnung!$K$13:$K$226,0),2)),"",INDEX(Hauptabrechnung!$O$15:$AA$226,MATCH(Privat!$G28,Hauptabrechnung!$K$15:$K$226,0),2))</f>
        <v/>
      </c>
      <c r="K28" s="302" t="str">
        <f>IF(ISNA(INDEX(Hauptabrechnung!$O$15:$AA$226,MATCH(Privat!$G28,Hauptabrechnung!$K$13:$K$226,0),9)),"",INDEX(Hauptabrechnung!$O$15:$AA$226,MATCH(Privat!$G28,Hauptabrechnung!$K$15:$K$226,0),9))</f>
        <v/>
      </c>
      <c r="L28" s="302" t="str">
        <f t="shared" si="3"/>
        <v/>
      </c>
      <c r="M28" s="345"/>
      <c r="N28" s="345"/>
      <c r="O28" s="345"/>
    </row>
    <row r="29" spans="1:15" ht="12.75" customHeight="1">
      <c r="A29" s="1" t="str">
        <f>IF(B29&gt;0,SUM($B$5:B29),"")</f>
        <v/>
      </c>
      <c r="B29" s="1">
        <f t="shared" si="4"/>
        <v>0</v>
      </c>
      <c r="C29" s="1" t="str">
        <f>IF(D29&gt;0,SUM($D$5:D29),"")</f>
        <v/>
      </c>
      <c r="D29" s="1">
        <f t="shared" si="1"/>
        <v>0</v>
      </c>
      <c r="E29" s="1" t="str">
        <f>IF(F29&gt;0,SUM($F$5:F29),"")</f>
        <v/>
      </c>
      <c r="F29" s="1">
        <f t="shared" si="2"/>
        <v>0</v>
      </c>
      <c r="G29" s="1">
        <v>25</v>
      </c>
      <c r="I29" s="149" t="str">
        <f>IF(ISNA(INDEX(Hauptabrechnung!$O$15:$AA$226,MATCH(Privat!$G29,Hauptabrechnung!$K$13:$K$226,0),1)),"",INDEX(Hauptabrechnung!$O$15:$AA$226,MATCH(Privat!$G29,Hauptabrechnung!$K$15:$K$226,0),1))</f>
        <v/>
      </c>
      <c r="J29" s="144" t="str">
        <f>IF(ISNA(INDEX(Hauptabrechnung!$O$15:$AA$226,MATCH(Privat!$G29,Hauptabrechnung!$K$13:$K$226,0),2)),"",INDEX(Hauptabrechnung!$O$15:$AA$226,MATCH(Privat!$G29,Hauptabrechnung!$K$15:$K$226,0),2))</f>
        <v/>
      </c>
      <c r="K29" s="302" t="str">
        <f>IF(ISNA(INDEX(Hauptabrechnung!$O$15:$AA$226,MATCH(Privat!$G29,Hauptabrechnung!$K$13:$K$226,0),9)),"",INDEX(Hauptabrechnung!$O$15:$AA$226,MATCH(Privat!$G29,Hauptabrechnung!$K$15:$K$226,0),9))</f>
        <v/>
      </c>
      <c r="L29" s="302" t="str">
        <f t="shared" si="3"/>
        <v/>
      </c>
      <c r="M29" s="345"/>
      <c r="N29" s="345"/>
      <c r="O29" s="345"/>
    </row>
    <row r="30" spans="1:15" ht="12.75" customHeight="1">
      <c r="A30" s="1" t="str">
        <f>IF(B30&gt;0,SUM($B$5:B30),"")</f>
        <v/>
      </c>
      <c r="B30" s="1">
        <f t="shared" si="4"/>
        <v>0</v>
      </c>
      <c r="C30" s="1" t="str">
        <f>IF(D30&gt;0,SUM($D$5:D30),"")</f>
        <v/>
      </c>
      <c r="D30" s="1">
        <f t="shared" si="1"/>
        <v>0</v>
      </c>
      <c r="E30" s="1" t="str">
        <f>IF(F30&gt;0,SUM($F$5:F30),"")</f>
        <v/>
      </c>
      <c r="F30" s="1">
        <f t="shared" si="2"/>
        <v>0</v>
      </c>
      <c r="G30" s="1">
        <v>26</v>
      </c>
      <c r="I30" s="149" t="str">
        <f>IF(ISNA(INDEX(Hauptabrechnung!$O$15:$AA$226,MATCH(Privat!$G30,Hauptabrechnung!$K$13:$K$226,0),1)),"",INDEX(Hauptabrechnung!$O$15:$AA$226,MATCH(Privat!$G30,Hauptabrechnung!$K$15:$K$226,0),1))</f>
        <v/>
      </c>
      <c r="J30" s="144" t="str">
        <f>IF(ISNA(INDEX(Hauptabrechnung!$O$15:$AA$226,MATCH(Privat!$G30,Hauptabrechnung!$K$13:$K$226,0),2)),"",INDEX(Hauptabrechnung!$O$15:$AA$226,MATCH(Privat!$G30,Hauptabrechnung!$K$15:$K$226,0),2))</f>
        <v/>
      </c>
      <c r="K30" s="302" t="str">
        <f>IF(ISNA(INDEX(Hauptabrechnung!$O$15:$AA$226,MATCH(Privat!$G30,Hauptabrechnung!$K$13:$K$226,0),9)),"",INDEX(Hauptabrechnung!$O$15:$AA$226,MATCH(Privat!$G30,Hauptabrechnung!$K$15:$K$226,0),9))</f>
        <v/>
      </c>
      <c r="L30" s="302" t="str">
        <f t="shared" si="3"/>
        <v/>
      </c>
      <c r="M30" s="345"/>
      <c r="N30" s="345"/>
      <c r="O30" s="345"/>
    </row>
    <row r="31" spans="1:15" ht="12.75" customHeight="1" thickBot="1">
      <c r="A31" s="1" t="str">
        <f>IF(B31&gt;0,SUM($B$5:B31),"")</f>
        <v/>
      </c>
      <c r="B31" s="1">
        <f t="shared" si="4"/>
        <v>0</v>
      </c>
      <c r="C31" s="1" t="str">
        <f>IF(D31&gt;0,SUM($D$5:D31),"")</f>
        <v/>
      </c>
      <c r="D31" s="1">
        <f t="shared" si="1"/>
        <v>0</v>
      </c>
      <c r="E31" s="1" t="str">
        <f>IF(F31&gt;0,SUM($F$5:F31),"")</f>
        <v/>
      </c>
      <c r="F31" s="1">
        <f t="shared" si="2"/>
        <v>0</v>
      </c>
      <c r="G31" s="1">
        <v>27</v>
      </c>
      <c r="I31" s="149" t="str">
        <f>IF(ISNA(INDEX(Hauptabrechnung!$O$15:$AA$226,MATCH(Privat!$G31,Hauptabrechnung!$K$13:$K$226,0),1)),"",INDEX(Hauptabrechnung!$O$15:$AA$226,MATCH(Privat!$G31,Hauptabrechnung!$K$15:$K$226,0),1))</f>
        <v/>
      </c>
      <c r="J31" s="144" t="str">
        <f>IF(ISNA(INDEX(Hauptabrechnung!$O$15:$AA$226,MATCH(Privat!$G31,Hauptabrechnung!$K$13:$K$226,0),2)),"",INDEX(Hauptabrechnung!$O$15:$AA$226,MATCH(Privat!$G31,Hauptabrechnung!$K$15:$K$226,0),2))</f>
        <v/>
      </c>
      <c r="K31" s="302" t="str">
        <f>IF(ISNA(INDEX(Hauptabrechnung!$O$15:$AA$226,MATCH(Privat!$G31,Hauptabrechnung!$K$13:$K$226,0),9)),"",INDEX(Hauptabrechnung!$O$15:$AA$226,MATCH(Privat!$G31,Hauptabrechnung!$K$15:$K$226,0),9))</f>
        <v/>
      </c>
      <c r="L31" s="302" t="str">
        <f t="shared" si="3"/>
        <v/>
      </c>
      <c r="M31" s="345"/>
      <c r="N31" s="345"/>
      <c r="O31" s="345"/>
    </row>
    <row r="32" spans="1:15" ht="12.75" customHeight="1" thickBot="1">
      <c r="I32" s="145"/>
      <c r="J32" s="146" t="s">
        <v>10</v>
      </c>
      <c r="K32" s="303">
        <f>SUM(K5:K31)</f>
        <v>0</v>
      </c>
      <c r="L32" s="303">
        <f t="shared" ref="L32:O32" si="5">SUM(L5:L31)</f>
        <v>0</v>
      </c>
      <c r="M32" s="303">
        <f t="shared" si="5"/>
        <v>0</v>
      </c>
      <c r="N32" s="303">
        <f t="shared" si="5"/>
        <v>0</v>
      </c>
      <c r="O32" s="304">
        <f t="shared" si="5"/>
        <v>0</v>
      </c>
    </row>
    <row r="33" spans="9:15" s="1" customFormat="1" ht="12.75" customHeight="1">
      <c r="I33" s="135"/>
      <c r="J33" s="42"/>
      <c r="K33" s="136"/>
      <c r="L33" s="136"/>
      <c r="M33" s="136"/>
      <c r="N33" s="136"/>
      <c r="O33" s="136"/>
    </row>
    <row r="34" spans="9:15" s="1" customFormat="1" ht="12.75" customHeight="1">
      <c r="I34" s="135"/>
      <c r="J34" s="42"/>
      <c r="K34" s="136"/>
      <c r="L34" s="136"/>
      <c r="M34" s="136"/>
      <c r="N34" s="136"/>
      <c r="O34" s="136"/>
    </row>
    <row r="35" spans="9:15" s="1" customFormat="1" ht="12.75" customHeight="1">
      <c r="I35" s="135"/>
      <c r="J35" s="42"/>
      <c r="K35" s="136"/>
      <c r="L35" s="136"/>
      <c r="M35" s="136"/>
      <c r="N35" s="136"/>
      <c r="O35" s="136"/>
    </row>
    <row r="36" spans="9:15" s="1" customFormat="1" ht="12.75" customHeight="1">
      <c r="I36" s="135"/>
      <c r="J36" s="42"/>
      <c r="K36" s="136"/>
      <c r="L36" s="136"/>
      <c r="M36" s="136"/>
      <c r="N36" s="136"/>
      <c r="O36" s="136"/>
    </row>
    <row r="37" spans="9:15" s="1" customFormat="1" ht="12.75" customHeight="1">
      <c r="I37" s="135"/>
      <c r="J37" s="42"/>
      <c r="K37" s="136"/>
      <c r="L37" s="136"/>
      <c r="M37" s="136"/>
      <c r="N37" s="136"/>
      <c r="O37" s="136"/>
    </row>
    <row r="38" spans="9:15" s="1" customFormat="1" ht="12.75" customHeight="1">
      <c r="I38" s="135"/>
      <c r="J38" s="42"/>
      <c r="K38" s="136"/>
      <c r="L38" s="136"/>
      <c r="M38" s="136"/>
      <c r="N38" s="136"/>
      <c r="O38" s="136"/>
    </row>
    <row r="39" spans="9:15" s="1" customFormat="1" ht="12.75" customHeight="1">
      <c r="I39" s="135"/>
      <c r="J39" s="42"/>
      <c r="K39" s="136"/>
      <c r="L39" s="136"/>
      <c r="M39" s="136"/>
      <c r="N39" s="136"/>
      <c r="O39" s="136"/>
    </row>
    <row r="40" spans="9:15" s="1" customFormat="1" ht="12.75" customHeight="1">
      <c r="I40" s="135"/>
      <c r="J40" s="42"/>
      <c r="K40" s="136"/>
      <c r="L40" s="136"/>
      <c r="M40" s="136"/>
      <c r="N40" s="136"/>
      <c r="O40" s="136"/>
    </row>
    <row r="41" spans="9:15" s="1" customFormat="1" ht="12.75" customHeight="1">
      <c r="I41" s="135"/>
      <c r="J41" s="42"/>
      <c r="K41" s="136"/>
      <c r="L41" s="136"/>
      <c r="M41" s="136"/>
      <c r="N41" s="136"/>
      <c r="O41" s="136"/>
    </row>
    <row r="42" spans="9:15" s="1" customFormat="1" ht="12.75" customHeight="1">
      <c r="I42" s="135"/>
      <c r="J42" s="42"/>
      <c r="K42" s="136"/>
      <c r="L42" s="136"/>
      <c r="M42" s="136"/>
      <c r="N42" s="136"/>
      <c r="O42" s="136"/>
    </row>
    <row r="43" spans="9:15" s="1" customFormat="1" ht="12.75" customHeight="1">
      <c r="I43" s="135"/>
      <c r="J43" s="42"/>
      <c r="K43" s="136"/>
      <c r="L43" s="136"/>
      <c r="M43" s="136"/>
      <c r="N43" s="136"/>
      <c r="O43" s="136"/>
    </row>
    <row r="44" spans="9:15" s="1" customFormat="1" ht="12.75" customHeight="1">
      <c r="I44" s="135"/>
      <c r="J44" s="42"/>
      <c r="K44" s="136"/>
      <c r="L44" s="136"/>
      <c r="M44" s="136"/>
      <c r="N44" s="136"/>
      <c r="O44" s="136"/>
    </row>
    <row r="45" spans="9:15" s="1" customFormat="1" ht="12.75" customHeight="1">
      <c r="I45" s="135"/>
      <c r="J45" s="42"/>
      <c r="K45" s="136"/>
      <c r="L45" s="136"/>
      <c r="M45" s="136"/>
      <c r="N45" s="136"/>
      <c r="O45" s="136"/>
    </row>
    <row r="46" spans="9:15" s="1" customFormat="1" ht="12.75" customHeight="1">
      <c r="I46" s="135"/>
      <c r="J46" s="42"/>
      <c r="K46" s="136"/>
      <c r="L46" s="136"/>
      <c r="M46" s="136"/>
      <c r="N46" s="136"/>
      <c r="O46" s="136"/>
    </row>
    <row r="47" spans="9:15" s="1" customFormat="1" ht="12.75" customHeight="1">
      <c r="I47" s="135"/>
      <c r="J47" s="42"/>
      <c r="K47" s="136"/>
      <c r="L47" s="136"/>
      <c r="M47" s="136"/>
      <c r="N47" s="136"/>
      <c r="O47" s="136"/>
    </row>
    <row r="48" spans="9:15" s="1" customFormat="1" ht="12.75" customHeight="1">
      <c r="I48" s="135"/>
      <c r="J48" s="42"/>
      <c r="K48" s="136"/>
      <c r="L48" s="136"/>
      <c r="M48" s="136"/>
      <c r="N48" s="136"/>
      <c r="O48" s="136"/>
    </row>
    <row r="49" spans="7:33" s="1" customFormat="1" ht="12.75" customHeight="1">
      <c r="I49" s="135"/>
      <c r="J49" s="42"/>
      <c r="K49" s="136"/>
      <c r="L49" s="136"/>
      <c r="M49" s="136"/>
      <c r="N49" s="136"/>
      <c r="O49" s="136"/>
    </row>
    <row r="50" spans="7:33" s="1" customFormat="1" ht="12.75" customHeight="1">
      <c r="I50" s="135"/>
      <c r="J50" s="42"/>
      <c r="K50" s="136"/>
      <c r="L50" s="136"/>
      <c r="M50" s="136"/>
      <c r="N50" s="136"/>
      <c r="O50" s="136"/>
    </row>
    <row r="51" spans="7:33" ht="12.75" customHeight="1">
      <c r="J51" s="17" t="str">
        <f>CONCATENATE("Privat"," ",Übersicht!$C$11," ",Übersicht!$C$3)</f>
        <v xml:space="preserve">Privat  </v>
      </c>
    </row>
    <row r="52" spans="7:33" ht="12.75" customHeight="1" thickBot="1"/>
    <row r="53" spans="7:33" ht="12.75" customHeight="1">
      <c r="I53" s="138" t="s">
        <v>0</v>
      </c>
      <c r="J53" s="139" t="s">
        <v>1</v>
      </c>
      <c r="K53" s="140" t="s">
        <v>11</v>
      </c>
      <c r="L53" s="140" t="s">
        <v>77</v>
      </c>
      <c r="M53" s="442">
        <f>Übersicht!B19</f>
        <v>0</v>
      </c>
      <c r="N53" s="442">
        <f>Übersicht!B20</f>
        <v>0</v>
      </c>
      <c r="O53" s="442">
        <f>Übersicht!B21</f>
        <v>0</v>
      </c>
      <c r="P53" s="442">
        <f>Übersicht!B22</f>
        <v>0</v>
      </c>
      <c r="Q53" s="442">
        <f>Übersicht!B23</f>
        <v>0</v>
      </c>
      <c r="R53" s="442">
        <f>Übersicht!B24</f>
        <v>0</v>
      </c>
      <c r="S53" s="442">
        <f>Übersicht!B25</f>
        <v>0</v>
      </c>
      <c r="T53" s="444">
        <f>Übersicht!B26</f>
        <v>0</v>
      </c>
      <c r="U53" s="310" t="str">
        <f>K53</f>
        <v>Privat</v>
      </c>
      <c r="V53" s="446">
        <f>Übersicht!B27</f>
        <v>0</v>
      </c>
      <c r="W53" s="442">
        <f>Übersicht!B28</f>
        <v>0</v>
      </c>
      <c r="X53" s="442">
        <f>Übersicht!B29</f>
        <v>0</v>
      </c>
      <c r="Y53" s="442">
        <f>Übersicht!B30</f>
        <v>0</v>
      </c>
      <c r="Z53" s="442">
        <f>Übersicht!B31</f>
        <v>0</v>
      </c>
      <c r="AA53" s="442">
        <f>Übersicht!B32</f>
        <v>0</v>
      </c>
      <c r="AB53" s="442">
        <f>Übersicht!B33</f>
        <v>0</v>
      </c>
      <c r="AC53" s="442">
        <f>Übersicht!B34</f>
        <v>0</v>
      </c>
      <c r="AD53" s="442">
        <f>Übersicht!B35</f>
        <v>0</v>
      </c>
      <c r="AE53" s="442">
        <f>Übersicht!B36</f>
        <v>0</v>
      </c>
      <c r="AF53" s="442">
        <f>Übersicht!B37</f>
        <v>0</v>
      </c>
      <c r="AG53" s="442">
        <f>Übersicht!B38</f>
        <v>0</v>
      </c>
    </row>
    <row r="54" spans="7:33" ht="12.75" customHeight="1" thickBot="1">
      <c r="I54" s="141" t="s">
        <v>14</v>
      </c>
      <c r="J54" s="142" t="s">
        <v>2</v>
      </c>
      <c r="K54" s="143" t="s">
        <v>3</v>
      </c>
      <c r="L54" s="143"/>
      <c r="M54" s="443"/>
      <c r="N54" s="443"/>
      <c r="O54" s="443"/>
      <c r="P54" s="443"/>
      <c r="Q54" s="443"/>
      <c r="R54" s="443"/>
      <c r="S54" s="443"/>
      <c r="T54" s="445"/>
      <c r="U54" s="309" t="str">
        <f t="shared" ref="U54:U81" si="6">K54</f>
        <v>Verrech.</v>
      </c>
      <c r="V54" s="447"/>
      <c r="W54" s="443"/>
      <c r="X54" s="443"/>
      <c r="Y54" s="443"/>
      <c r="Z54" s="443"/>
      <c r="AA54" s="443"/>
      <c r="AB54" s="443"/>
      <c r="AC54" s="443"/>
      <c r="AD54" s="443"/>
      <c r="AE54" s="443"/>
      <c r="AF54" s="443"/>
      <c r="AG54" s="443"/>
    </row>
    <row r="55" spans="7:33" ht="12.75" customHeight="1">
      <c r="G55" s="1">
        <v>1</v>
      </c>
      <c r="I55" s="149">
        <f t="shared" ref="I55:K57" si="7">I5</f>
        <v>0</v>
      </c>
      <c r="J55" s="144" t="str">
        <f t="shared" si="7"/>
        <v/>
      </c>
      <c r="K55" s="293">
        <f t="shared" si="7"/>
        <v>0</v>
      </c>
      <c r="L55" s="293" t="str">
        <f t="shared" ref="L55:L58" si="8">IF(SUM(M55:Z55)&gt;0,SUM(M55:O55),"")</f>
        <v/>
      </c>
      <c r="M55" s="297">
        <f>IF(Übersicht!$G$19&gt;0,$K$55*(Übersicht!$G$19/Übersicht!$G$39),0)</f>
        <v>0</v>
      </c>
      <c r="N55" s="297">
        <f>IF(Übersicht!$G$20&gt;0,$K$55*(Übersicht!$G$20/Übersicht!$G$39),0)</f>
        <v>0</v>
      </c>
      <c r="O55" s="297">
        <f>IF(Übersicht!$G$21&gt;0,$K$55*(Übersicht!$G$21/Übersicht!$G$39),0)</f>
        <v>0</v>
      </c>
      <c r="P55" s="297">
        <f>IF(Übersicht!$G$22&gt;0,$K$55*(Übersicht!$G$22/Übersicht!$G$39),0)</f>
        <v>0</v>
      </c>
      <c r="Q55" s="297">
        <f>IF(Übersicht!$G$23&gt;0,$K$55*(Übersicht!$G$23/Übersicht!$G$39),0)</f>
        <v>0</v>
      </c>
      <c r="R55" s="297">
        <f>IF(Übersicht!$G$24&gt;0,$K$55*(Übersicht!$G$24/Übersicht!$G$39),0)</f>
        <v>0</v>
      </c>
      <c r="S55" s="297">
        <f>IF(Übersicht!$G$25&gt;0,$K$55*(Übersicht!$G$25/Übersicht!$G$39),0)</f>
        <v>0</v>
      </c>
      <c r="T55" s="298">
        <f>IF(Übersicht!$G$26&gt;0,$K$55*(Übersicht!$G$26/Übersicht!$G$39),0)</f>
        <v>0</v>
      </c>
      <c r="U55" s="311">
        <f t="shared" si="6"/>
        <v>0</v>
      </c>
      <c r="V55" s="299">
        <f>IF(Übersicht!$G$27&gt;0,$K$55*(Übersicht!$G$27/Übersicht!$G$39),0)</f>
        <v>0</v>
      </c>
      <c r="W55" s="297">
        <f>IF(Übersicht!$G$28&gt;0,$K$55*(Übersicht!$G$28/Übersicht!$G$39),0)</f>
        <v>0</v>
      </c>
      <c r="X55" s="297">
        <f>IF(Übersicht!$G$29&gt;0,$K$55*(Übersicht!$G$29/Übersicht!$G$39),0)</f>
        <v>0</v>
      </c>
      <c r="Y55" s="297">
        <f>IF(Übersicht!$G$30&gt;0,$K$55*(Übersicht!$G$30/Übersicht!$G$39),0)</f>
        <v>0</v>
      </c>
      <c r="Z55" s="297">
        <f>IF(Übersicht!$G$31&gt;0,$K$55*(Übersicht!$G$31/Übersicht!$G$39),0)</f>
        <v>0</v>
      </c>
      <c r="AA55" s="298">
        <f>IF(Übersicht!$G$32&gt;0,$K$55*(Übersicht!$G$32/Übersicht!$G$39),0)</f>
        <v>0</v>
      </c>
      <c r="AB55" s="297">
        <f>IF(Übersicht!$G$33&gt;0,$K$55*(Übersicht!$G$33/Übersicht!$G$39),0)</f>
        <v>0</v>
      </c>
      <c r="AC55" s="299">
        <f>IF(Übersicht!$G$34&gt;0,$K$55*(Übersicht!$G$34/Übersicht!$G$39),0)</f>
        <v>0</v>
      </c>
      <c r="AD55" s="297">
        <f>IF(Übersicht!$G$35&gt;0,$K$55*(Übersicht!$G$35/Übersicht!$G$39),0)</f>
        <v>0</v>
      </c>
      <c r="AE55" s="297">
        <f>IF(Übersicht!$G$36&gt;0,$K$55*(Übersicht!$G$36/Übersicht!$G$39),0)</f>
        <v>0</v>
      </c>
      <c r="AF55" s="297">
        <f>IF(Übersicht!$G$37&gt;0,$K$55*(Übersicht!$G$37/Übersicht!$G$39),0)</f>
        <v>0</v>
      </c>
      <c r="AG55" s="297">
        <f>IF(Übersicht!$G$38&gt;0,$K$55*(Übersicht!$G$38/Übersicht!$G$39),0)</f>
        <v>0</v>
      </c>
    </row>
    <row r="56" spans="7:33" ht="12.75" customHeight="1">
      <c r="G56" s="1">
        <v>2</v>
      </c>
      <c r="I56" s="149">
        <f t="shared" si="7"/>
        <v>0</v>
      </c>
      <c r="J56" s="144" t="str">
        <f t="shared" si="7"/>
        <v/>
      </c>
      <c r="K56" s="293">
        <f t="shared" si="7"/>
        <v>0</v>
      </c>
      <c r="L56" s="294" t="str">
        <f>IF(SUM(M56:Z56)&gt;0,SUM(M56:O56),"")</f>
        <v/>
      </c>
      <c r="M56" s="300">
        <f>IF(Übersicht!$G$19&gt;0,$K$56*(Übersicht!$G$19/Übersicht!$G$39),0)</f>
        <v>0</v>
      </c>
      <c r="N56" s="300">
        <f>IF(Übersicht!$G$20&gt;0,$K$56*(Übersicht!$G$20/Übersicht!$G$39),0)</f>
        <v>0</v>
      </c>
      <c r="O56" s="300">
        <f>IF(Übersicht!$G$21&gt;0,$K$56*(Übersicht!$G$21/Übersicht!$G$39),0)</f>
        <v>0</v>
      </c>
      <c r="P56" s="300">
        <f>IF(Übersicht!$G$22&gt;0,$K$56*(Übersicht!$G$22/Übersicht!$G$39),0)</f>
        <v>0</v>
      </c>
      <c r="Q56" s="300">
        <f>IF(Übersicht!$G$23&gt;0,$K$56*(Übersicht!$G$23/Übersicht!$G$39),0)</f>
        <v>0</v>
      </c>
      <c r="R56" s="300">
        <f>IF(Übersicht!$G$24&gt;0,$K$56*(Übersicht!$G$24/Übersicht!$G$39),0)</f>
        <v>0</v>
      </c>
      <c r="S56" s="300">
        <f>IF(Übersicht!$G$25&gt;0,$K$56*(Übersicht!$G$25/Übersicht!$G$39),0)</f>
        <v>0</v>
      </c>
      <c r="T56" s="305">
        <f>IF(Übersicht!$G$26&gt;0,$K$56*(Übersicht!$G$26/Übersicht!$G$39),0)</f>
        <v>0</v>
      </c>
      <c r="U56" s="311">
        <f t="shared" si="6"/>
        <v>0</v>
      </c>
      <c r="V56" s="306">
        <f>IF(Übersicht!$G$27&gt;0,$K$56*(Übersicht!$G$27/Übersicht!$G$39),0)</f>
        <v>0</v>
      </c>
      <c r="W56" s="300">
        <f>IF(Übersicht!$G$28&gt;0,$K$56*(Übersicht!$G$28/Übersicht!$G$39),0)</f>
        <v>0</v>
      </c>
      <c r="X56" s="300">
        <f>IF(Übersicht!$G$29&gt;0,$K$56*(Übersicht!$G$29/Übersicht!$G$39),0)</f>
        <v>0</v>
      </c>
      <c r="Y56" s="300">
        <f>IF(Übersicht!$G$30&gt;0,$K$56*(Übersicht!$G$30/Übersicht!$G$39),0)</f>
        <v>0</v>
      </c>
      <c r="Z56" s="300">
        <f>IF(Übersicht!$G$31&gt;0,$K$56*(Übersicht!$G$31/Übersicht!$G$39),0)</f>
        <v>0</v>
      </c>
      <c r="AA56" s="300">
        <f>IF(Übersicht!$G$32&gt;0,$K$56*(Übersicht!$G$32/Übersicht!$G$39),0)</f>
        <v>0</v>
      </c>
      <c r="AB56" s="300">
        <f>IF(Übersicht!$G$33&gt;0,$K$56*(Übersicht!$G$33/Übersicht!$G$39),0)</f>
        <v>0</v>
      </c>
      <c r="AC56" s="300">
        <f>IF(Übersicht!$G$34&gt;0,$K$56*(Übersicht!$G$34/Übersicht!$G$39),0)</f>
        <v>0</v>
      </c>
      <c r="AD56" s="300">
        <f>IF(Übersicht!$G$35&gt;0,$K$56*(Übersicht!$G$35/Übersicht!$G$39),0)</f>
        <v>0</v>
      </c>
      <c r="AE56" s="300">
        <f>IF(Übersicht!$G$36&gt;0,$K$56*(Übersicht!$G$36/Übersicht!$G$39),0)</f>
        <v>0</v>
      </c>
      <c r="AF56" s="300">
        <f>IF(Übersicht!$G$37&gt;0,$K$56*(Übersicht!$G$37/Übersicht!$G$39),0)</f>
        <v>0</v>
      </c>
      <c r="AG56" s="300">
        <f>IF(Übersicht!$G$38&gt;0,$K$56*(Übersicht!$G$38/Übersicht!$G$39),0)</f>
        <v>0</v>
      </c>
    </row>
    <row r="57" spans="7:33" ht="12.75" customHeight="1">
      <c r="G57" s="1">
        <v>3</v>
      </c>
      <c r="I57" s="149">
        <f t="shared" si="7"/>
        <v>0</v>
      </c>
      <c r="J57" s="144" t="str">
        <f t="shared" si="7"/>
        <v/>
      </c>
      <c r="K57" s="293">
        <f t="shared" si="7"/>
        <v>0</v>
      </c>
      <c r="L57" s="293" t="e">
        <f t="shared" si="8"/>
        <v>#DIV/0!</v>
      </c>
      <c r="M57" s="389" t="e">
        <f>Produkte!N94</f>
        <v>#DIV/0!</v>
      </c>
      <c r="N57" s="389" t="e">
        <f>Produkte!N95</f>
        <v>#DIV/0!</v>
      </c>
      <c r="O57" s="389" t="e">
        <f>Produkte!N96</f>
        <v>#DIV/0!</v>
      </c>
      <c r="P57" s="389" t="e">
        <f>Produkte!N97</f>
        <v>#DIV/0!</v>
      </c>
      <c r="Q57" s="389" t="e">
        <f>Produkte!N98</f>
        <v>#DIV/0!</v>
      </c>
      <c r="R57" s="389" t="e">
        <f>Produkte!N99</f>
        <v>#DIV/0!</v>
      </c>
      <c r="S57" s="389" t="e">
        <f>Produkte!N100</f>
        <v>#DIV/0!</v>
      </c>
      <c r="T57" s="390" t="e">
        <f>Produkte!N101</f>
        <v>#DIV/0!</v>
      </c>
      <c r="U57" s="388">
        <f>K57</f>
        <v>0</v>
      </c>
      <c r="V57" s="391" t="e">
        <f>Produkte!N102</f>
        <v>#DIV/0!</v>
      </c>
      <c r="W57" s="389" t="e">
        <f>Produkte!N103</f>
        <v>#DIV/0!</v>
      </c>
      <c r="X57" s="389" t="e">
        <f>Produkte!N104</f>
        <v>#DIV/0!</v>
      </c>
      <c r="Y57" s="389" t="e">
        <f>Produkte!N105</f>
        <v>#DIV/0!</v>
      </c>
      <c r="Z57" s="389" t="e">
        <f>Produkte!N106</f>
        <v>#DIV/0!</v>
      </c>
      <c r="AA57" s="390" t="e">
        <f>Produkte!N107</f>
        <v>#DIV/0!</v>
      </c>
      <c r="AB57" s="389" t="e">
        <f>Produkte!N108</f>
        <v>#DIV/0!</v>
      </c>
      <c r="AC57" s="391" t="e">
        <f>Produkte!N109</f>
        <v>#DIV/0!</v>
      </c>
      <c r="AD57" s="389" t="e">
        <f>Produkte!N110</f>
        <v>#DIV/0!</v>
      </c>
      <c r="AE57" s="389" t="e">
        <f>Produkte!N111</f>
        <v>#DIV/0!</v>
      </c>
      <c r="AF57" s="389" t="e">
        <f>Produkte!N112</f>
        <v>#DIV/0!</v>
      </c>
      <c r="AG57" s="389" t="e">
        <f>Produkte!N113</f>
        <v>#DIV/0!</v>
      </c>
    </row>
    <row r="58" spans="7:33" ht="12.75" customHeight="1">
      <c r="G58" s="1">
        <v>4</v>
      </c>
      <c r="I58" s="149" t="str">
        <f>IF(ISNA(INDEX($I$5:$O$32,MATCH(Privat!$G58,$A$5:$A$32,0),1)),"",INDEX($I$5:$O$32,MATCH(Privat!$G58,$A$5:$A$32,0),1))</f>
        <v/>
      </c>
      <c r="J58" s="144" t="str">
        <f>IF(ISNA(INDEX($I$5:$O$32,MATCH(Privat!$G58,$A$5:$A$32,0),2)),"",INDEX($I$5:$O$32,MATCH(Privat!$G58,$A$5:$A$32,0),2))</f>
        <v/>
      </c>
      <c r="K58" s="293" t="str">
        <f>IF(ISNA(INDEX($I$5:$O$32,MATCH(Privat!$G58,$A$5:$A$32,0),5)),"",INDEX($I$5:$O$32,MATCH(Privat!$G58,$A$5:$A$32,0),5))</f>
        <v/>
      </c>
      <c r="L58" s="293" t="str">
        <f t="shared" si="8"/>
        <v/>
      </c>
      <c r="M58" s="346"/>
      <c r="N58" s="346"/>
      <c r="O58" s="346"/>
      <c r="P58" s="346"/>
      <c r="Q58" s="346"/>
      <c r="R58" s="346"/>
      <c r="S58" s="346"/>
      <c r="T58" s="347"/>
      <c r="U58" s="311" t="str">
        <f t="shared" si="6"/>
        <v/>
      </c>
      <c r="V58" s="348"/>
      <c r="W58" s="346"/>
      <c r="X58" s="346"/>
      <c r="Y58" s="346"/>
      <c r="Z58" s="346"/>
      <c r="AA58" s="347"/>
      <c r="AB58" s="346"/>
      <c r="AC58" s="348"/>
      <c r="AD58" s="346"/>
      <c r="AE58" s="346"/>
      <c r="AF58" s="346"/>
      <c r="AG58" s="346"/>
    </row>
    <row r="59" spans="7:33" ht="12.75" customHeight="1">
      <c r="G59" s="1">
        <v>5</v>
      </c>
      <c r="I59" s="149" t="str">
        <f>IF(ISNA(INDEX($I$5:$O$32,MATCH(Privat!$G59,$A$5:$A$32,0),1)),"",INDEX($I$5:$O$32,MATCH(Privat!$G59,$A$5:$A$32,0),1))</f>
        <v/>
      </c>
      <c r="J59" s="144" t="str">
        <f>IF(ISNA(INDEX($I$5:$O$32,MATCH(Privat!$G59,$A$5:$A$32,0),2)),"",INDEX($I$5:$O$32,MATCH(Privat!$G59,$A$5:$A$32,0),2))</f>
        <v/>
      </c>
      <c r="K59" s="293" t="str">
        <f>IF(ISNA(INDEX($I$5:$O$32,MATCH(Privat!$G59,$A$5:$A$32,0),5)),"",INDEX($I$5:$O$32,MATCH(Privat!$G59,$A$5:$A$32,0),5))</f>
        <v/>
      </c>
      <c r="L59" s="293" t="str">
        <f t="shared" ref="L59:L81" si="9">IF(SUM(M59:Z59)&gt;0,SUM(M59:O59),"")</f>
        <v/>
      </c>
      <c r="M59" s="346"/>
      <c r="N59" s="346"/>
      <c r="O59" s="346"/>
      <c r="P59" s="346"/>
      <c r="Q59" s="346"/>
      <c r="R59" s="346"/>
      <c r="S59" s="346"/>
      <c r="T59" s="347"/>
      <c r="U59" s="311" t="str">
        <f t="shared" si="6"/>
        <v/>
      </c>
      <c r="V59" s="348"/>
      <c r="W59" s="346"/>
      <c r="X59" s="346"/>
      <c r="Y59" s="346"/>
      <c r="Z59" s="346"/>
      <c r="AA59" s="347"/>
      <c r="AB59" s="346"/>
      <c r="AC59" s="348"/>
      <c r="AD59" s="346"/>
      <c r="AE59" s="346"/>
      <c r="AF59" s="346"/>
      <c r="AG59" s="346"/>
    </row>
    <row r="60" spans="7:33" ht="12.75" customHeight="1">
      <c r="G60" s="1">
        <v>6</v>
      </c>
      <c r="I60" s="149" t="str">
        <f>IF(ISNA(INDEX($I$5:$O$32,MATCH(Privat!$G60,$A$5:$A$32,0),1)),"",INDEX($I$5:$O$32,MATCH(Privat!$G60,$A$5:$A$32,0),1))</f>
        <v/>
      </c>
      <c r="J60" s="144" t="str">
        <f>IF(ISNA(INDEX($I$5:$O$32,MATCH(Privat!$G60,$A$5:$A$32,0),2)),"",INDEX($I$5:$O$32,MATCH(Privat!$G60,$A$5:$A$32,0),2))</f>
        <v/>
      </c>
      <c r="K60" s="293" t="str">
        <f>IF(ISNA(INDEX($I$5:$O$32,MATCH(Privat!$G60,$A$5:$A$32,0),5)),"",INDEX($I$5:$O$32,MATCH(Privat!$G60,$A$5:$A$32,0),5))</f>
        <v/>
      </c>
      <c r="L60" s="293" t="str">
        <f t="shared" si="9"/>
        <v/>
      </c>
      <c r="M60" s="346"/>
      <c r="N60" s="346"/>
      <c r="O60" s="346"/>
      <c r="P60" s="346"/>
      <c r="Q60" s="346"/>
      <c r="R60" s="346"/>
      <c r="S60" s="346"/>
      <c r="T60" s="347"/>
      <c r="U60" s="311" t="str">
        <f t="shared" si="6"/>
        <v/>
      </c>
      <c r="V60" s="348"/>
      <c r="W60" s="346"/>
      <c r="X60" s="346"/>
      <c r="Y60" s="346"/>
      <c r="Z60" s="346"/>
      <c r="AA60" s="347"/>
      <c r="AB60" s="346"/>
      <c r="AC60" s="348"/>
      <c r="AD60" s="346"/>
      <c r="AE60" s="346"/>
      <c r="AF60" s="346"/>
      <c r="AG60" s="346"/>
    </row>
    <row r="61" spans="7:33" ht="12.75" customHeight="1">
      <c r="G61" s="1">
        <v>7</v>
      </c>
      <c r="I61" s="149" t="str">
        <f>IF(ISNA(INDEX($I$5:$O$32,MATCH(Privat!$G61,$A$5:$A$32,0),1)),"",INDEX($I$5:$O$32,MATCH(Privat!$G61,$A$5:$A$32,0),1))</f>
        <v/>
      </c>
      <c r="J61" s="144" t="str">
        <f>IF(ISNA(INDEX($I$5:$O$32,MATCH(Privat!$G61,$A$5:$A$32,0),2)),"",INDEX($I$5:$O$32,MATCH(Privat!$G61,$A$5:$A$32,0),2))</f>
        <v/>
      </c>
      <c r="K61" s="293" t="str">
        <f>IF(ISNA(INDEX($I$5:$O$32,MATCH(Privat!$G61,$A$5:$A$32,0),5)),"",INDEX($I$5:$O$32,MATCH(Privat!$G61,$A$5:$A$32,0),5))</f>
        <v/>
      </c>
      <c r="L61" s="293" t="str">
        <f t="shared" si="9"/>
        <v/>
      </c>
      <c r="M61" s="346"/>
      <c r="N61" s="346"/>
      <c r="O61" s="346"/>
      <c r="P61" s="346"/>
      <c r="Q61" s="346"/>
      <c r="R61" s="346"/>
      <c r="S61" s="346"/>
      <c r="T61" s="347"/>
      <c r="U61" s="311" t="str">
        <f t="shared" si="6"/>
        <v/>
      </c>
      <c r="V61" s="348"/>
      <c r="W61" s="346"/>
      <c r="X61" s="346"/>
      <c r="Y61" s="346"/>
      <c r="Z61" s="346"/>
      <c r="AA61" s="347"/>
      <c r="AB61" s="346"/>
      <c r="AC61" s="348"/>
      <c r="AD61" s="346"/>
      <c r="AE61" s="346"/>
      <c r="AF61" s="346"/>
      <c r="AG61" s="346"/>
    </row>
    <row r="62" spans="7:33" ht="12.75" customHeight="1">
      <c r="G62" s="1">
        <v>8</v>
      </c>
      <c r="I62" s="149" t="str">
        <f>IF(ISNA(INDEX($I$5:$O$32,MATCH(Privat!$G62,$A$5:$A$32,0),1)),"",INDEX($I$5:$O$32,MATCH(Privat!$G62,$A$5:$A$32,0),1))</f>
        <v/>
      </c>
      <c r="J62" s="144" t="str">
        <f>IF(ISNA(INDEX($I$5:$O$32,MATCH(Privat!$G62,$A$5:$A$32,0),2)),"",INDEX($I$5:$O$32,MATCH(Privat!$G62,$A$5:$A$32,0),2))</f>
        <v/>
      </c>
      <c r="K62" s="293" t="str">
        <f>IF(ISNA(INDEX($I$5:$O$32,MATCH(Privat!$G62,$A$5:$A$32,0),5)),"",INDEX($I$5:$O$32,MATCH(Privat!$G62,$A$5:$A$32,0),5))</f>
        <v/>
      </c>
      <c r="L62" s="293" t="str">
        <f t="shared" si="9"/>
        <v/>
      </c>
      <c r="M62" s="346"/>
      <c r="N62" s="346"/>
      <c r="O62" s="346"/>
      <c r="P62" s="346"/>
      <c r="Q62" s="346"/>
      <c r="R62" s="346"/>
      <c r="S62" s="346"/>
      <c r="T62" s="347"/>
      <c r="U62" s="311" t="str">
        <f t="shared" si="6"/>
        <v/>
      </c>
      <c r="V62" s="348"/>
      <c r="W62" s="346"/>
      <c r="X62" s="346"/>
      <c r="Y62" s="346"/>
      <c r="Z62" s="346"/>
      <c r="AA62" s="347"/>
      <c r="AB62" s="346"/>
      <c r="AC62" s="348"/>
      <c r="AD62" s="346"/>
      <c r="AE62" s="346"/>
      <c r="AF62" s="346"/>
      <c r="AG62" s="346"/>
    </row>
    <row r="63" spans="7:33" ht="12.75" customHeight="1">
      <c r="G63" s="1">
        <v>9</v>
      </c>
      <c r="I63" s="149" t="str">
        <f>IF(ISNA(INDEX($I$5:$O$32,MATCH(Privat!$G63,$A$5:$A$32,0),1)),"",INDEX($I$5:$O$32,MATCH(Privat!$G63,$A$5:$A$32,0),1))</f>
        <v/>
      </c>
      <c r="J63" s="144" t="str">
        <f>IF(ISNA(INDEX($I$5:$O$32,MATCH(Privat!$G63,$A$5:$A$32,0),2)),"",INDEX($I$5:$O$32,MATCH(Privat!$G63,$A$5:$A$32,0),2))</f>
        <v/>
      </c>
      <c r="K63" s="293" t="str">
        <f>IF(ISNA(INDEX($I$5:$O$32,MATCH(Privat!$G63,$A$5:$A$32,0),5)),"",INDEX($I$5:$O$32,MATCH(Privat!$G63,$A$5:$A$32,0),5))</f>
        <v/>
      </c>
      <c r="L63" s="293" t="str">
        <f t="shared" si="9"/>
        <v/>
      </c>
      <c r="M63" s="346"/>
      <c r="N63" s="346"/>
      <c r="O63" s="346"/>
      <c r="P63" s="346"/>
      <c r="Q63" s="346"/>
      <c r="R63" s="346"/>
      <c r="S63" s="346"/>
      <c r="T63" s="347"/>
      <c r="U63" s="311" t="str">
        <f t="shared" si="6"/>
        <v/>
      </c>
      <c r="V63" s="348"/>
      <c r="W63" s="346"/>
      <c r="X63" s="346"/>
      <c r="Y63" s="346"/>
      <c r="Z63" s="346"/>
      <c r="AA63" s="347"/>
      <c r="AB63" s="346"/>
      <c r="AC63" s="348"/>
      <c r="AD63" s="346"/>
      <c r="AE63" s="346"/>
      <c r="AF63" s="346"/>
      <c r="AG63" s="346"/>
    </row>
    <row r="64" spans="7:33" ht="12.75" customHeight="1">
      <c r="G64" s="1">
        <v>10</v>
      </c>
      <c r="I64" s="149" t="str">
        <f>IF(ISNA(INDEX($I$5:$O$32,MATCH(Privat!$G64,$A$5:$A$32,0),1)),"",INDEX($I$5:$O$32,MATCH(Privat!$G64,$A$5:$A$32,0),1))</f>
        <v/>
      </c>
      <c r="J64" s="144" t="str">
        <f>IF(ISNA(INDEX($I$5:$O$32,MATCH(Privat!$G64,$A$5:$A$32,0),2)),"",INDEX($I$5:$O$32,MATCH(Privat!$G64,$A$5:$A$32,0),2))</f>
        <v/>
      </c>
      <c r="K64" s="293" t="str">
        <f>IF(ISNA(INDEX($I$5:$O$32,MATCH(Privat!$G64,$A$5:$A$32,0),5)),"",INDEX($I$5:$O$32,MATCH(Privat!$G64,$A$5:$A$32,0),5))</f>
        <v/>
      </c>
      <c r="L64" s="293" t="str">
        <f t="shared" si="9"/>
        <v/>
      </c>
      <c r="M64" s="346"/>
      <c r="N64" s="346"/>
      <c r="O64" s="346"/>
      <c r="P64" s="346"/>
      <c r="Q64" s="346"/>
      <c r="R64" s="346"/>
      <c r="S64" s="346"/>
      <c r="T64" s="347"/>
      <c r="U64" s="311" t="str">
        <f t="shared" si="6"/>
        <v/>
      </c>
      <c r="V64" s="348"/>
      <c r="W64" s="346"/>
      <c r="X64" s="346"/>
      <c r="Y64" s="346"/>
      <c r="Z64" s="346"/>
      <c r="AA64" s="347"/>
      <c r="AB64" s="346"/>
      <c r="AC64" s="348"/>
      <c r="AD64" s="346"/>
      <c r="AE64" s="346"/>
      <c r="AF64" s="346"/>
      <c r="AG64" s="346"/>
    </row>
    <row r="65" spans="7:33" ht="12.75" customHeight="1">
      <c r="G65" s="1">
        <v>11</v>
      </c>
      <c r="I65" s="149" t="str">
        <f>IF(ISNA(INDEX($I$5:$O$32,MATCH(Privat!$G65,$A$5:$A$32,0),1)),"",INDEX($I$5:$O$32,MATCH(Privat!$G65,$A$5:$A$32,0),1))</f>
        <v/>
      </c>
      <c r="J65" s="144" t="str">
        <f>IF(ISNA(INDEX($I$5:$O$32,MATCH(Privat!$G65,$A$5:$A$32,0),2)),"",INDEX($I$5:$O$32,MATCH(Privat!$G65,$A$5:$A$32,0),2))</f>
        <v/>
      </c>
      <c r="K65" s="293" t="str">
        <f>IF(ISNA(INDEX($I$5:$O$32,MATCH(Privat!$G65,$A$5:$A$32,0),5)),"",INDEX($I$5:$O$32,MATCH(Privat!$G65,$A$5:$A$32,0),5))</f>
        <v/>
      </c>
      <c r="L65" s="293" t="str">
        <f t="shared" si="9"/>
        <v/>
      </c>
      <c r="M65" s="346"/>
      <c r="N65" s="346"/>
      <c r="O65" s="346"/>
      <c r="P65" s="346"/>
      <c r="Q65" s="346"/>
      <c r="R65" s="346"/>
      <c r="S65" s="346"/>
      <c r="T65" s="347"/>
      <c r="U65" s="311" t="str">
        <f t="shared" si="6"/>
        <v/>
      </c>
      <c r="V65" s="348"/>
      <c r="W65" s="346"/>
      <c r="X65" s="346"/>
      <c r="Y65" s="346"/>
      <c r="Z65" s="346"/>
      <c r="AA65" s="347"/>
      <c r="AB65" s="346"/>
      <c r="AC65" s="348"/>
      <c r="AD65" s="346"/>
      <c r="AE65" s="346"/>
      <c r="AF65" s="346"/>
      <c r="AG65" s="346"/>
    </row>
    <row r="66" spans="7:33" ht="12.75" customHeight="1">
      <c r="G66" s="1">
        <v>12</v>
      </c>
      <c r="I66" s="149" t="str">
        <f>IF(ISNA(INDEX($I$5:$O$32,MATCH(Privat!$G66,$A$5:$A$32,0),1)),"",INDEX($I$5:$O$32,MATCH(Privat!$G66,$A$5:$A$32,0),1))</f>
        <v/>
      </c>
      <c r="J66" s="144" t="str">
        <f>IF(ISNA(INDEX($I$5:$O$32,MATCH(Privat!$G66,$A$5:$A$32,0),2)),"",INDEX($I$5:$O$32,MATCH(Privat!$G66,$A$5:$A$32,0),2))</f>
        <v/>
      </c>
      <c r="K66" s="293" t="str">
        <f>IF(ISNA(INDEX($I$5:$O$32,MATCH(Privat!$G66,$A$5:$A$32,0),5)),"",INDEX($I$5:$O$32,MATCH(Privat!$G66,$A$5:$A$32,0),5))</f>
        <v/>
      </c>
      <c r="L66" s="293" t="str">
        <f t="shared" si="9"/>
        <v/>
      </c>
      <c r="M66" s="346"/>
      <c r="N66" s="346"/>
      <c r="O66" s="346"/>
      <c r="P66" s="346"/>
      <c r="Q66" s="346"/>
      <c r="R66" s="346"/>
      <c r="S66" s="346"/>
      <c r="T66" s="347"/>
      <c r="U66" s="311" t="str">
        <f t="shared" si="6"/>
        <v/>
      </c>
      <c r="V66" s="348"/>
      <c r="W66" s="346"/>
      <c r="X66" s="346"/>
      <c r="Y66" s="346"/>
      <c r="Z66" s="346"/>
      <c r="AA66" s="347"/>
      <c r="AB66" s="346"/>
      <c r="AC66" s="348"/>
      <c r="AD66" s="346"/>
      <c r="AE66" s="346"/>
      <c r="AF66" s="346"/>
      <c r="AG66" s="346"/>
    </row>
    <row r="67" spans="7:33" ht="12.75" customHeight="1">
      <c r="G67" s="1">
        <v>13</v>
      </c>
      <c r="I67" s="149" t="str">
        <f>IF(ISNA(INDEX($I$5:$O$32,MATCH(Privat!$G67,$A$5:$A$32,0),1)),"",INDEX($I$5:$O$32,MATCH(Privat!$G67,$A$5:$A$32,0),1))</f>
        <v/>
      </c>
      <c r="J67" s="144" t="str">
        <f>IF(ISNA(INDEX($I$5:$O$32,MATCH(Privat!$G67,$A$5:$A$32,0),2)),"",INDEX($I$5:$O$32,MATCH(Privat!$G67,$A$5:$A$32,0),2))</f>
        <v/>
      </c>
      <c r="K67" s="293" t="str">
        <f>IF(ISNA(INDEX($I$5:$O$32,MATCH(Privat!$G67,$A$5:$A$32,0),5)),"",INDEX($I$5:$O$32,MATCH(Privat!$G67,$A$5:$A$32,0),5))</f>
        <v/>
      </c>
      <c r="L67" s="293" t="str">
        <f t="shared" si="9"/>
        <v/>
      </c>
      <c r="M67" s="346"/>
      <c r="N67" s="346"/>
      <c r="O67" s="346"/>
      <c r="P67" s="346"/>
      <c r="Q67" s="346"/>
      <c r="R67" s="346"/>
      <c r="S67" s="346"/>
      <c r="T67" s="347"/>
      <c r="U67" s="311" t="str">
        <f t="shared" si="6"/>
        <v/>
      </c>
      <c r="V67" s="348"/>
      <c r="W67" s="346"/>
      <c r="X67" s="346"/>
      <c r="Y67" s="346"/>
      <c r="Z67" s="346"/>
      <c r="AA67" s="347"/>
      <c r="AB67" s="346"/>
      <c r="AC67" s="348"/>
      <c r="AD67" s="346"/>
      <c r="AE67" s="346"/>
      <c r="AF67" s="346"/>
      <c r="AG67" s="346"/>
    </row>
    <row r="68" spans="7:33" ht="12.75" customHeight="1">
      <c r="G68" s="1">
        <v>14</v>
      </c>
      <c r="I68" s="149" t="str">
        <f>IF(ISNA(INDEX($I$5:$O$32,MATCH(Privat!$G68,$A$5:$A$32,0),1)),"",INDEX($I$5:$O$32,MATCH(Privat!$G68,$A$5:$A$32,0),1))</f>
        <v/>
      </c>
      <c r="J68" s="144" t="str">
        <f>IF(ISNA(INDEX($I$5:$O$32,MATCH(Privat!$G68,$A$5:$A$32,0),2)),"",INDEX($I$5:$O$32,MATCH(Privat!$G68,$A$5:$A$32,0),2))</f>
        <v/>
      </c>
      <c r="K68" s="293" t="str">
        <f>IF(ISNA(INDEX($I$5:$O$32,MATCH(Privat!$G68,$A$5:$A$32,0),5)),"",INDEX($I$5:$O$32,MATCH(Privat!$G68,$A$5:$A$32,0),5))</f>
        <v/>
      </c>
      <c r="L68" s="293" t="str">
        <f t="shared" si="9"/>
        <v/>
      </c>
      <c r="M68" s="346"/>
      <c r="N68" s="346"/>
      <c r="O68" s="346"/>
      <c r="P68" s="346"/>
      <c r="Q68" s="346"/>
      <c r="R68" s="346"/>
      <c r="S68" s="346"/>
      <c r="T68" s="347"/>
      <c r="U68" s="311" t="str">
        <f t="shared" si="6"/>
        <v/>
      </c>
      <c r="V68" s="348"/>
      <c r="W68" s="346"/>
      <c r="X68" s="346"/>
      <c r="Y68" s="346"/>
      <c r="Z68" s="346"/>
      <c r="AA68" s="347"/>
      <c r="AB68" s="346"/>
      <c r="AC68" s="348"/>
      <c r="AD68" s="346"/>
      <c r="AE68" s="346"/>
      <c r="AF68" s="346"/>
      <c r="AG68" s="346"/>
    </row>
    <row r="69" spans="7:33" ht="12.75" customHeight="1">
      <c r="G69" s="1">
        <v>15</v>
      </c>
      <c r="I69" s="149" t="str">
        <f>IF(ISNA(INDEX($I$5:$O$32,MATCH(Privat!$G69,$A$5:$A$32,0),1)),"",INDEX($I$5:$O$32,MATCH(Privat!$G69,$A$5:$A$32,0),1))</f>
        <v/>
      </c>
      <c r="J69" s="144" t="str">
        <f>IF(ISNA(INDEX($I$5:$O$32,MATCH(Privat!$G69,$A$5:$A$32,0),2)),"",INDEX($I$5:$O$32,MATCH(Privat!$G69,$A$5:$A$32,0),2))</f>
        <v/>
      </c>
      <c r="K69" s="293" t="str">
        <f>IF(ISNA(INDEX($I$5:$O$32,MATCH(Privat!$G69,$A$5:$A$32,0),5)),"",INDEX($I$5:$O$32,MATCH(Privat!$G69,$A$5:$A$32,0),5))</f>
        <v/>
      </c>
      <c r="L69" s="293" t="str">
        <f t="shared" si="9"/>
        <v/>
      </c>
      <c r="M69" s="346"/>
      <c r="N69" s="346"/>
      <c r="O69" s="346"/>
      <c r="P69" s="346"/>
      <c r="Q69" s="346"/>
      <c r="R69" s="346"/>
      <c r="S69" s="346"/>
      <c r="T69" s="347"/>
      <c r="U69" s="311" t="str">
        <f t="shared" si="6"/>
        <v/>
      </c>
      <c r="V69" s="348"/>
      <c r="W69" s="346"/>
      <c r="X69" s="346"/>
      <c r="Y69" s="346"/>
      <c r="Z69" s="346"/>
      <c r="AA69" s="347"/>
      <c r="AB69" s="346"/>
      <c r="AC69" s="348"/>
      <c r="AD69" s="346"/>
      <c r="AE69" s="346"/>
      <c r="AF69" s="346"/>
      <c r="AG69" s="346"/>
    </row>
    <row r="70" spans="7:33" ht="12.75" customHeight="1">
      <c r="G70" s="1">
        <v>16</v>
      </c>
      <c r="I70" s="149" t="str">
        <f>IF(ISNA(INDEX($I$5:$O$32,MATCH(Privat!$G70,$A$5:$A$32,0),1)),"",INDEX($I$5:$O$32,MATCH(Privat!$G70,$A$5:$A$32,0),1))</f>
        <v/>
      </c>
      <c r="J70" s="144" t="str">
        <f>IF(ISNA(INDEX($I$5:$O$32,MATCH(Privat!$G70,$A$5:$A$32,0),2)),"",INDEX($I$5:$O$32,MATCH(Privat!$G70,$A$5:$A$32,0),2))</f>
        <v/>
      </c>
      <c r="K70" s="293" t="str">
        <f>IF(ISNA(INDEX($I$5:$O$32,MATCH(Privat!$G70,$A$5:$A$32,0),5)),"",INDEX($I$5:$O$32,MATCH(Privat!$G70,$A$5:$A$32,0),5))</f>
        <v/>
      </c>
      <c r="L70" s="293" t="str">
        <f t="shared" si="9"/>
        <v/>
      </c>
      <c r="M70" s="346"/>
      <c r="N70" s="346"/>
      <c r="O70" s="346"/>
      <c r="P70" s="346"/>
      <c r="Q70" s="346"/>
      <c r="R70" s="346"/>
      <c r="S70" s="346"/>
      <c r="T70" s="347"/>
      <c r="U70" s="311" t="str">
        <f t="shared" si="6"/>
        <v/>
      </c>
      <c r="V70" s="348"/>
      <c r="W70" s="346"/>
      <c r="X70" s="346"/>
      <c r="Y70" s="346"/>
      <c r="Z70" s="346"/>
      <c r="AA70" s="347"/>
      <c r="AB70" s="346"/>
      <c r="AC70" s="348"/>
      <c r="AD70" s="346"/>
      <c r="AE70" s="346"/>
      <c r="AF70" s="346"/>
      <c r="AG70" s="346"/>
    </row>
    <row r="71" spans="7:33" ht="12.75" customHeight="1">
      <c r="G71" s="1">
        <v>17</v>
      </c>
      <c r="I71" s="149" t="str">
        <f>IF(ISNA(INDEX($I$5:$O$32,MATCH(Privat!$G71,$A$5:$A$32,0),1)),"",INDEX($I$5:$O$32,MATCH(Privat!$G71,$A$5:$A$32,0),1))</f>
        <v/>
      </c>
      <c r="J71" s="144" t="str">
        <f>IF(ISNA(INDEX($I$5:$O$32,MATCH(Privat!$G71,$A$5:$A$32,0),2)),"",INDEX($I$5:$O$32,MATCH(Privat!$G71,$A$5:$A$32,0),2))</f>
        <v/>
      </c>
      <c r="K71" s="293" t="str">
        <f>IF(ISNA(INDEX($I$5:$O$32,MATCH(Privat!$G71,$A$5:$A$32,0),5)),"",INDEX($I$5:$O$32,MATCH(Privat!$G71,$A$5:$A$32,0),5))</f>
        <v/>
      </c>
      <c r="L71" s="293" t="str">
        <f t="shared" si="9"/>
        <v/>
      </c>
      <c r="M71" s="346"/>
      <c r="N71" s="346"/>
      <c r="O71" s="346"/>
      <c r="P71" s="346"/>
      <c r="Q71" s="346"/>
      <c r="R71" s="346"/>
      <c r="S71" s="346"/>
      <c r="T71" s="347"/>
      <c r="U71" s="311" t="str">
        <f t="shared" si="6"/>
        <v/>
      </c>
      <c r="V71" s="348"/>
      <c r="W71" s="346"/>
      <c r="X71" s="346"/>
      <c r="Y71" s="346"/>
      <c r="Z71" s="346"/>
      <c r="AA71" s="347"/>
      <c r="AB71" s="346"/>
      <c r="AC71" s="348"/>
      <c r="AD71" s="346"/>
      <c r="AE71" s="346"/>
      <c r="AF71" s="346"/>
      <c r="AG71" s="346"/>
    </row>
    <row r="72" spans="7:33" ht="12.75" customHeight="1">
      <c r="G72" s="1">
        <v>18</v>
      </c>
      <c r="I72" s="149" t="str">
        <f>IF(ISNA(INDEX($I$5:$O$32,MATCH(Privat!$G72,$A$5:$A$32,0),1)),"",INDEX($I$5:$O$32,MATCH(Privat!$G72,$A$5:$A$32,0),1))</f>
        <v/>
      </c>
      <c r="J72" s="144" t="str">
        <f>IF(ISNA(INDEX($I$5:$O$32,MATCH(Privat!$G72,$A$5:$A$32,0),2)),"",INDEX($I$5:$O$32,MATCH(Privat!$G72,$A$5:$A$32,0),2))</f>
        <v/>
      </c>
      <c r="K72" s="293" t="str">
        <f>IF(ISNA(INDEX($I$5:$O$32,MATCH(Privat!$G72,$A$5:$A$32,0),5)),"",INDEX($I$5:$O$32,MATCH(Privat!$G72,$A$5:$A$32,0),5))</f>
        <v/>
      </c>
      <c r="L72" s="293" t="str">
        <f t="shared" si="9"/>
        <v/>
      </c>
      <c r="M72" s="346"/>
      <c r="N72" s="346"/>
      <c r="O72" s="346"/>
      <c r="P72" s="346"/>
      <c r="Q72" s="346"/>
      <c r="R72" s="346"/>
      <c r="S72" s="346"/>
      <c r="T72" s="347"/>
      <c r="U72" s="311" t="str">
        <f t="shared" si="6"/>
        <v/>
      </c>
      <c r="V72" s="348"/>
      <c r="W72" s="346"/>
      <c r="X72" s="346"/>
      <c r="Y72" s="346"/>
      <c r="Z72" s="346"/>
      <c r="AA72" s="347"/>
      <c r="AB72" s="346"/>
      <c r="AC72" s="348"/>
      <c r="AD72" s="346"/>
      <c r="AE72" s="346"/>
      <c r="AF72" s="346"/>
      <c r="AG72" s="346"/>
    </row>
    <row r="73" spans="7:33" ht="12.75" customHeight="1">
      <c r="G73" s="1">
        <v>19</v>
      </c>
      <c r="I73" s="149" t="str">
        <f>IF(ISNA(INDEX($I$5:$O$32,MATCH(Privat!$G73,$A$5:$A$32,0),1)),"",INDEX($I$5:$O$32,MATCH(Privat!$G73,$A$5:$A$32,0),1))</f>
        <v/>
      </c>
      <c r="J73" s="144" t="str">
        <f>IF(ISNA(INDEX($I$5:$O$32,MATCH(Privat!$G73,$A$5:$A$32,0),2)),"",INDEX($I$5:$O$32,MATCH(Privat!$G73,$A$5:$A$32,0),2))</f>
        <v/>
      </c>
      <c r="K73" s="293" t="str">
        <f>IF(ISNA(INDEX($I$5:$O$32,MATCH(Privat!$G73,$A$5:$A$32,0),5)),"",INDEX($I$5:$O$32,MATCH(Privat!$G73,$A$5:$A$32,0),5))</f>
        <v/>
      </c>
      <c r="L73" s="293" t="str">
        <f t="shared" si="9"/>
        <v/>
      </c>
      <c r="M73" s="346"/>
      <c r="N73" s="346"/>
      <c r="O73" s="346"/>
      <c r="P73" s="346"/>
      <c r="Q73" s="346"/>
      <c r="R73" s="346"/>
      <c r="S73" s="346"/>
      <c r="T73" s="347"/>
      <c r="U73" s="311" t="str">
        <f t="shared" si="6"/>
        <v/>
      </c>
      <c r="V73" s="348"/>
      <c r="W73" s="346"/>
      <c r="X73" s="346"/>
      <c r="Y73" s="346"/>
      <c r="Z73" s="346"/>
      <c r="AA73" s="347"/>
      <c r="AB73" s="346"/>
      <c r="AC73" s="348"/>
      <c r="AD73" s="346"/>
      <c r="AE73" s="346"/>
      <c r="AF73" s="346"/>
      <c r="AG73" s="346"/>
    </row>
    <row r="74" spans="7:33" ht="12.75" customHeight="1">
      <c r="G74" s="1">
        <v>20</v>
      </c>
      <c r="I74" s="149" t="str">
        <f>IF(ISNA(INDEX($I$5:$O$32,MATCH(Privat!$G74,$A$5:$A$32,0),1)),"",INDEX($I$5:$O$32,MATCH(Privat!$G74,$A$5:$A$32,0),1))</f>
        <v/>
      </c>
      <c r="J74" s="144" t="str">
        <f>IF(ISNA(INDEX($I$5:$O$32,MATCH(Privat!$G74,$A$5:$A$32,0),2)),"",INDEX($I$5:$O$32,MATCH(Privat!$G74,$A$5:$A$32,0),2))</f>
        <v/>
      </c>
      <c r="K74" s="293" t="str">
        <f>IF(ISNA(INDEX($I$5:$O$32,MATCH(Privat!$G74,$A$5:$A$32,0),5)),"",INDEX($I$5:$O$32,MATCH(Privat!$G74,$A$5:$A$32,0),5))</f>
        <v/>
      </c>
      <c r="L74" s="293" t="str">
        <f t="shared" si="9"/>
        <v/>
      </c>
      <c r="M74" s="346"/>
      <c r="N74" s="346"/>
      <c r="O74" s="346"/>
      <c r="P74" s="346"/>
      <c r="Q74" s="346"/>
      <c r="R74" s="346"/>
      <c r="S74" s="346"/>
      <c r="T74" s="347"/>
      <c r="U74" s="311" t="str">
        <f t="shared" si="6"/>
        <v/>
      </c>
      <c r="V74" s="348"/>
      <c r="W74" s="346"/>
      <c r="X74" s="346"/>
      <c r="Y74" s="346"/>
      <c r="Z74" s="346"/>
      <c r="AA74" s="347"/>
      <c r="AB74" s="346"/>
      <c r="AC74" s="348"/>
      <c r="AD74" s="346"/>
      <c r="AE74" s="346"/>
      <c r="AF74" s="346"/>
      <c r="AG74" s="346"/>
    </row>
    <row r="75" spans="7:33" ht="12.75" customHeight="1">
      <c r="G75" s="1">
        <v>21</v>
      </c>
      <c r="I75" s="149" t="str">
        <f>IF(ISNA(INDEX($I$5:$O$32,MATCH(Privat!$G75,$A$5:$A$32,0),1)),"",INDEX($I$5:$O$32,MATCH(Privat!$G75,$A$5:$A$32,0),1))</f>
        <v/>
      </c>
      <c r="J75" s="144" t="str">
        <f>IF(ISNA(INDEX($I$5:$O$32,MATCH(Privat!$G75,$A$5:$A$32,0),2)),"",INDEX($I$5:$O$32,MATCH(Privat!$G75,$A$5:$A$32,0),2))</f>
        <v/>
      </c>
      <c r="K75" s="293" t="str">
        <f>IF(ISNA(INDEX($I$5:$O$32,MATCH(Privat!$G75,$A$5:$A$32,0),5)),"",INDEX($I$5:$O$32,MATCH(Privat!$G75,$A$5:$A$32,0),5))</f>
        <v/>
      </c>
      <c r="L75" s="293" t="str">
        <f t="shared" si="9"/>
        <v/>
      </c>
      <c r="M75" s="346"/>
      <c r="N75" s="346"/>
      <c r="O75" s="346"/>
      <c r="P75" s="346"/>
      <c r="Q75" s="346"/>
      <c r="R75" s="346"/>
      <c r="S75" s="346"/>
      <c r="T75" s="347"/>
      <c r="U75" s="311" t="str">
        <f t="shared" si="6"/>
        <v/>
      </c>
      <c r="V75" s="348"/>
      <c r="W75" s="346"/>
      <c r="X75" s="346"/>
      <c r="Y75" s="346"/>
      <c r="Z75" s="346"/>
      <c r="AA75" s="347"/>
      <c r="AB75" s="346"/>
      <c r="AC75" s="348"/>
      <c r="AD75" s="346"/>
      <c r="AE75" s="346"/>
      <c r="AF75" s="346"/>
      <c r="AG75" s="346"/>
    </row>
    <row r="76" spans="7:33" ht="12.75" customHeight="1">
      <c r="G76" s="1">
        <v>22</v>
      </c>
      <c r="I76" s="149" t="str">
        <f>IF(ISNA(INDEX($I$5:$O$32,MATCH(Privat!$G76,$A$5:$A$32,0),1)),"",INDEX($I$5:$O$32,MATCH(Privat!$G76,$A$5:$A$32,0),1))</f>
        <v/>
      </c>
      <c r="J76" s="144" t="str">
        <f>IF(ISNA(INDEX($I$5:$O$32,MATCH(Privat!$G76,$A$5:$A$32,0),2)),"",INDEX($I$5:$O$32,MATCH(Privat!$G76,$A$5:$A$32,0),2))</f>
        <v/>
      </c>
      <c r="K76" s="293" t="str">
        <f>IF(ISNA(INDEX($I$5:$O$32,MATCH(Privat!$G76,$A$5:$A$32,0),5)),"",INDEX($I$5:$O$32,MATCH(Privat!$G76,$A$5:$A$32,0),5))</f>
        <v/>
      </c>
      <c r="L76" s="293" t="str">
        <f t="shared" si="9"/>
        <v/>
      </c>
      <c r="M76" s="346"/>
      <c r="N76" s="346"/>
      <c r="O76" s="346"/>
      <c r="P76" s="346"/>
      <c r="Q76" s="346"/>
      <c r="R76" s="346"/>
      <c r="S76" s="346"/>
      <c r="T76" s="347"/>
      <c r="U76" s="311" t="str">
        <f t="shared" si="6"/>
        <v/>
      </c>
      <c r="V76" s="348"/>
      <c r="W76" s="346"/>
      <c r="X76" s="346"/>
      <c r="Y76" s="346"/>
      <c r="Z76" s="346"/>
      <c r="AA76" s="347"/>
      <c r="AB76" s="346"/>
      <c r="AC76" s="348"/>
      <c r="AD76" s="346"/>
      <c r="AE76" s="346"/>
      <c r="AF76" s="346"/>
      <c r="AG76" s="346"/>
    </row>
    <row r="77" spans="7:33" ht="12.75" customHeight="1">
      <c r="G77" s="1">
        <v>23</v>
      </c>
      <c r="I77" s="149" t="str">
        <f>IF(ISNA(INDEX($I$5:$O$32,MATCH(Privat!$G77,$A$5:$A$32,0),1)),"",INDEX($I$5:$O$32,MATCH(Privat!$G77,$A$5:$A$32,0),1))</f>
        <v/>
      </c>
      <c r="J77" s="144" t="str">
        <f>IF(ISNA(INDEX($I$5:$O$32,MATCH(Privat!$G77,$A$5:$A$32,0),2)),"",INDEX($I$5:$O$32,MATCH(Privat!$G77,$A$5:$A$32,0),2))</f>
        <v/>
      </c>
      <c r="K77" s="293" t="str">
        <f>IF(ISNA(INDEX($I$5:$O$32,MATCH(Privat!$G77,$A$5:$A$32,0),5)),"",INDEX($I$5:$O$32,MATCH(Privat!$G77,$A$5:$A$32,0),5))</f>
        <v/>
      </c>
      <c r="L77" s="293" t="str">
        <f t="shared" si="9"/>
        <v/>
      </c>
      <c r="M77" s="346"/>
      <c r="N77" s="346"/>
      <c r="O77" s="346"/>
      <c r="P77" s="346"/>
      <c r="Q77" s="346"/>
      <c r="R77" s="346"/>
      <c r="S77" s="346"/>
      <c r="T77" s="347"/>
      <c r="U77" s="311" t="str">
        <f t="shared" si="6"/>
        <v/>
      </c>
      <c r="V77" s="348"/>
      <c r="W77" s="346"/>
      <c r="X77" s="346"/>
      <c r="Y77" s="346"/>
      <c r="Z77" s="346"/>
      <c r="AA77" s="347"/>
      <c r="AB77" s="346"/>
      <c r="AC77" s="348"/>
      <c r="AD77" s="346"/>
      <c r="AE77" s="346"/>
      <c r="AF77" s="346"/>
      <c r="AG77" s="346"/>
    </row>
    <row r="78" spans="7:33" ht="12.75" customHeight="1">
      <c r="G78" s="1">
        <v>24</v>
      </c>
      <c r="I78" s="149" t="str">
        <f>IF(ISNA(INDEX($I$5:$O$32,MATCH(Privat!$G78,$A$5:$A$32,0),1)),"",INDEX($I$5:$O$32,MATCH(Privat!$G78,$A$5:$A$32,0),1))</f>
        <v/>
      </c>
      <c r="J78" s="144" t="str">
        <f>IF(ISNA(INDEX($I$5:$O$32,MATCH(Privat!$G78,$A$5:$A$32,0),2)),"",INDEX($I$5:$O$32,MATCH(Privat!$G78,$A$5:$A$32,0),2))</f>
        <v/>
      </c>
      <c r="K78" s="293" t="str">
        <f>IF(ISNA(INDEX($I$5:$O$32,MATCH(Privat!$G78,$A$5:$A$32,0),5)),"",INDEX($I$5:$O$32,MATCH(Privat!$G78,$A$5:$A$32,0),5))</f>
        <v/>
      </c>
      <c r="L78" s="293" t="str">
        <f t="shared" si="9"/>
        <v/>
      </c>
      <c r="M78" s="346"/>
      <c r="N78" s="346"/>
      <c r="O78" s="346"/>
      <c r="P78" s="346"/>
      <c r="Q78" s="346"/>
      <c r="R78" s="346"/>
      <c r="S78" s="346"/>
      <c r="T78" s="347"/>
      <c r="U78" s="311" t="str">
        <f t="shared" si="6"/>
        <v/>
      </c>
      <c r="V78" s="348"/>
      <c r="W78" s="346"/>
      <c r="X78" s="346"/>
      <c r="Y78" s="346"/>
      <c r="Z78" s="346"/>
      <c r="AA78" s="347"/>
      <c r="AB78" s="346"/>
      <c r="AC78" s="348"/>
      <c r="AD78" s="346"/>
      <c r="AE78" s="346"/>
      <c r="AF78" s="346"/>
      <c r="AG78" s="346"/>
    </row>
    <row r="79" spans="7:33" ht="12.75" customHeight="1">
      <c r="G79" s="1">
        <v>25</v>
      </c>
      <c r="I79" s="149" t="str">
        <f>IF(ISNA(INDEX($I$5:$O$32,MATCH(Privat!$G79,$A$5:$A$32,0),1)),"",INDEX($I$5:$O$32,MATCH(Privat!$G79,$A$5:$A$32,0),1))</f>
        <v/>
      </c>
      <c r="J79" s="144" t="str">
        <f>IF(ISNA(INDEX($I$5:$O$32,MATCH(Privat!$G79,$A$5:$A$32,0),2)),"",INDEX($I$5:$O$32,MATCH(Privat!$G79,$A$5:$A$32,0),2))</f>
        <v/>
      </c>
      <c r="K79" s="293" t="str">
        <f>IF(ISNA(INDEX($I$5:$O$32,MATCH(Privat!$G79,$A$5:$A$32,0),5)),"",INDEX($I$5:$O$32,MATCH(Privat!$G79,$A$5:$A$32,0),5))</f>
        <v/>
      </c>
      <c r="L79" s="293" t="str">
        <f t="shared" si="9"/>
        <v/>
      </c>
      <c r="M79" s="346"/>
      <c r="N79" s="346"/>
      <c r="O79" s="346"/>
      <c r="P79" s="346"/>
      <c r="Q79" s="346"/>
      <c r="R79" s="346"/>
      <c r="S79" s="346"/>
      <c r="T79" s="347"/>
      <c r="U79" s="311" t="str">
        <f t="shared" si="6"/>
        <v/>
      </c>
      <c r="V79" s="348"/>
      <c r="W79" s="346"/>
      <c r="X79" s="346"/>
      <c r="Y79" s="346"/>
      <c r="Z79" s="346"/>
      <c r="AA79" s="347"/>
      <c r="AB79" s="346"/>
      <c r="AC79" s="348"/>
      <c r="AD79" s="346"/>
      <c r="AE79" s="346"/>
      <c r="AF79" s="346"/>
      <c r="AG79" s="346"/>
    </row>
    <row r="80" spans="7:33" ht="12.75" customHeight="1">
      <c r="G80" s="1">
        <v>26</v>
      </c>
      <c r="I80" s="149" t="str">
        <f>IF(ISNA(INDEX($I$5:$O$32,MATCH(Privat!$G80,$A$5:$A$32,0),1)),"",INDEX($I$5:$O$32,MATCH(Privat!$G80,$A$5:$A$32,0),1))</f>
        <v/>
      </c>
      <c r="J80" s="144" t="str">
        <f>IF(ISNA(INDEX($I$5:$O$32,MATCH(Privat!$G80,$A$5:$A$32,0),2)),"",INDEX($I$5:$O$32,MATCH(Privat!$G80,$A$5:$A$32,0),2))</f>
        <v/>
      </c>
      <c r="K80" s="293" t="str">
        <f>IF(ISNA(INDEX($I$5:$O$32,MATCH(Privat!$G80,$A$5:$A$32,0),5)),"",INDEX($I$5:$O$32,MATCH(Privat!$G80,$A$5:$A$32,0),5))</f>
        <v/>
      </c>
      <c r="L80" s="293" t="str">
        <f t="shared" si="9"/>
        <v/>
      </c>
      <c r="M80" s="346"/>
      <c r="N80" s="346"/>
      <c r="O80" s="346"/>
      <c r="P80" s="346"/>
      <c r="Q80" s="346"/>
      <c r="R80" s="346"/>
      <c r="S80" s="346"/>
      <c r="T80" s="347"/>
      <c r="U80" s="311" t="str">
        <f t="shared" si="6"/>
        <v/>
      </c>
      <c r="V80" s="348"/>
      <c r="W80" s="346"/>
      <c r="X80" s="346"/>
      <c r="Y80" s="346"/>
      <c r="Z80" s="346"/>
      <c r="AA80" s="347"/>
      <c r="AB80" s="346"/>
      <c r="AC80" s="348"/>
      <c r="AD80" s="346"/>
      <c r="AE80" s="346"/>
      <c r="AF80" s="346"/>
      <c r="AG80" s="346"/>
    </row>
    <row r="81" spans="7:33" ht="12.75" customHeight="1" thickBot="1">
      <c r="G81" s="1">
        <v>27</v>
      </c>
      <c r="I81" s="149" t="str">
        <f>IF(ISNA(INDEX($I$5:$O$32,MATCH(Privat!$G81,$A$5:$A$32,0),1)),"",INDEX($I$5:$O$32,MATCH(Privat!$G81,$A$5:$A$32,0),1))</f>
        <v/>
      </c>
      <c r="J81" s="144" t="str">
        <f>IF(ISNA(INDEX($I$5:$O$32,MATCH(Privat!$G81,$A$5:$A$32,0),2)),"",INDEX($I$5:$O$32,MATCH(Privat!$G81,$A$5:$A$32,0),2))</f>
        <v/>
      </c>
      <c r="K81" s="293" t="str">
        <f>IF(ISNA(INDEX($I$5:$O$32,MATCH(Privat!$G81,$A$5:$A$32,0),5)),"",INDEX($I$5:$O$32,MATCH(Privat!$G81,$A$5:$A$32,0),5))</f>
        <v/>
      </c>
      <c r="L81" s="293" t="str">
        <f t="shared" si="9"/>
        <v/>
      </c>
      <c r="M81" s="346"/>
      <c r="N81" s="346"/>
      <c r="O81" s="346"/>
      <c r="P81" s="346"/>
      <c r="Q81" s="346"/>
      <c r="R81" s="346"/>
      <c r="S81" s="346"/>
      <c r="T81" s="347"/>
      <c r="U81" s="311" t="str">
        <f t="shared" si="6"/>
        <v/>
      </c>
      <c r="V81" s="348"/>
      <c r="W81" s="346"/>
      <c r="X81" s="346"/>
      <c r="Y81" s="346"/>
      <c r="Z81" s="346"/>
      <c r="AA81" s="347"/>
      <c r="AB81" s="349"/>
      <c r="AC81" s="348"/>
      <c r="AD81" s="346"/>
      <c r="AE81" s="346"/>
      <c r="AF81" s="346"/>
      <c r="AG81" s="346"/>
    </row>
    <row r="82" spans="7:33" ht="12.75" customHeight="1" thickBot="1">
      <c r="I82" s="145"/>
      <c r="J82" s="146" t="s">
        <v>10</v>
      </c>
      <c r="K82" s="301">
        <f>SUM(K55:K81)</f>
        <v>0</v>
      </c>
      <c r="L82" s="301" t="e">
        <f t="shared" ref="L82" si="10">SUM(L55:L81)</f>
        <v>#DIV/0!</v>
      </c>
      <c r="M82" s="301" t="e">
        <f t="shared" ref="M82:AG82" si="11">SUM(M57:M81)</f>
        <v>#DIV/0!</v>
      </c>
      <c r="N82" s="301" t="e">
        <f t="shared" si="11"/>
        <v>#DIV/0!</v>
      </c>
      <c r="O82" s="301" t="e">
        <f t="shared" si="11"/>
        <v>#DIV/0!</v>
      </c>
      <c r="P82" s="301" t="e">
        <f t="shared" si="11"/>
        <v>#DIV/0!</v>
      </c>
      <c r="Q82" s="301" t="e">
        <f t="shared" si="11"/>
        <v>#DIV/0!</v>
      </c>
      <c r="R82" s="301" t="e">
        <f t="shared" si="11"/>
        <v>#DIV/0!</v>
      </c>
      <c r="S82" s="301" t="e">
        <f t="shared" si="11"/>
        <v>#DIV/0!</v>
      </c>
      <c r="T82" s="307" t="e">
        <f t="shared" si="11"/>
        <v>#DIV/0!</v>
      </c>
      <c r="U82" s="312">
        <f>K82</f>
        <v>0</v>
      </c>
      <c r="V82" s="308" t="e">
        <f t="shared" si="11"/>
        <v>#DIV/0!</v>
      </c>
      <c r="W82" s="301" t="e">
        <f t="shared" si="11"/>
        <v>#DIV/0!</v>
      </c>
      <c r="X82" s="301" t="e">
        <f t="shared" si="11"/>
        <v>#DIV/0!</v>
      </c>
      <c r="Y82" s="301" t="e">
        <f t="shared" si="11"/>
        <v>#DIV/0!</v>
      </c>
      <c r="Z82" s="301" t="e">
        <f t="shared" si="11"/>
        <v>#DIV/0!</v>
      </c>
      <c r="AA82" s="301" t="e">
        <f t="shared" si="11"/>
        <v>#DIV/0!</v>
      </c>
      <c r="AB82" s="301" t="e">
        <f t="shared" si="11"/>
        <v>#DIV/0!</v>
      </c>
      <c r="AC82" s="301" t="e">
        <f t="shared" si="11"/>
        <v>#DIV/0!</v>
      </c>
      <c r="AD82" s="301" t="e">
        <f t="shared" si="11"/>
        <v>#DIV/0!</v>
      </c>
      <c r="AE82" s="301" t="e">
        <f t="shared" si="11"/>
        <v>#DIV/0!</v>
      </c>
      <c r="AF82" s="301" t="e">
        <f t="shared" si="11"/>
        <v>#DIV/0!</v>
      </c>
      <c r="AG82" s="301" t="e">
        <f t="shared" si="11"/>
        <v>#DIV/0!</v>
      </c>
    </row>
    <row r="83" spans="7:33" s="1" customFormat="1" ht="12.75" customHeight="1">
      <c r="I83" s="135"/>
      <c r="J83" s="42"/>
      <c r="K83" s="136"/>
      <c r="L83" s="136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</row>
    <row r="84" spans="7:33" s="1" customFormat="1" ht="12.75" customHeight="1">
      <c r="I84" s="135"/>
      <c r="J84" s="42"/>
      <c r="K84" s="136"/>
      <c r="L84" s="136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</row>
    <row r="85" spans="7:33" s="1" customFormat="1" ht="12.75" customHeight="1">
      <c r="I85" s="135"/>
      <c r="J85" s="42"/>
      <c r="K85" s="136"/>
      <c r="L85" s="136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</row>
    <row r="86" spans="7:33" s="1" customFormat="1" ht="12.75" customHeight="1">
      <c r="I86" s="135"/>
      <c r="J86" s="42"/>
      <c r="K86" s="136"/>
      <c r="L86" s="136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</row>
    <row r="87" spans="7:33" s="1" customFormat="1" ht="12.75" customHeight="1">
      <c r="I87" s="135"/>
      <c r="J87" s="42"/>
      <c r="K87" s="136"/>
      <c r="L87" s="136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</row>
    <row r="88" spans="7:33" s="1" customFormat="1" ht="12.75" customHeight="1">
      <c r="I88" s="135"/>
      <c r="J88" s="42"/>
      <c r="K88" s="136"/>
      <c r="L88" s="136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</row>
    <row r="89" spans="7:33" s="1" customFormat="1" ht="12.75" customHeight="1">
      <c r="I89" s="135"/>
      <c r="J89" s="42"/>
      <c r="K89" s="136"/>
      <c r="L89" s="136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</row>
    <row r="90" spans="7:33" s="1" customFormat="1" ht="12.75" customHeight="1">
      <c r="I90" s="135"/>
      <c r="J90" s="42"/>
      <c r="K90" s="136"/>
      <c r="L90" s="136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</row>
    <row r="91" spans="7:33" s="1" customFormat="1" ht="12.75" customHeight="1">
      <c r="I91" s="135"/>
      <c r="J91" s="42"/>
      <c r="K91" s="136"/>
      <c r="L91" s="136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</row>
    <row r="92" spans="7:33" s="1" customFormat="1" ht="12.75" customHeight="1">
      <c r="I92" s="135"/>
      <c r="J92" s="42"/>
      <c r="K92" s="136"/>
      <c r="L92" s="136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</row>
    <row r="93" spans="7:33" s="1" customFormat="1" ht="12.75" customHeight="1">
      <c r="I93" s="135"/>
      <c r="J93" s="42"/>
      <c r="K93" s="136"/>
      <c r="L93" s="136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</row>
    <row r="94" spans="7:33" s="1" customFormat="1" ht="12.75" customHeight="1">
      <c r="I94" s="135"/>
      <c r="J94" s="42"/>
      <c r="K94" s="136"/>
      <c r="L94" s="136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</row>
    <row r="95" spans="7:33" s="1" customFormat="1" ht="12.75" customHeight="1">
      <c r="I95" s="135"/>
      <c r="J95" s="42"/>
      <c r="K95" s="136"/>
      <c r="L95" s="136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</row>
    <row r="96" spans="7:33" s="1" customFormat="1" ht="12.75" customHeight="1">
      <c r="I96" s="135"/>
      <c r="J96" s="42"/>
      <c r="K96" s="136"/>
      <c r="L96" s="136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</row>
    <row r="97" spans="7:33" s="1" customFormat="1" ht="12.75" customHeight="1">
      <c r="I97" s="135"/>
      <c r="J97" s="42"/>
      <c r="K97" s="136"/>
      <c r="L97" s="136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</row>
    <row r="98" spans="7:33" s="1" customFormat="1" ht="12.75" customHeight="1">
      <c r="I98" s="135"/>
      <c r="J98" s="42"/>
      <c r="K98" s="136"/>
      <c r="L98" s="136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</row>
    <row r="99" spans="7:33" ht="12.75" customHeight="1"/>
    <row r="100" spans="7:33" ht="12.75" customHeight="1">
      <c r="J100" s="17" t="str">
        <f>CONCATENATE("Privat"," ",Übersicht!$C$43," ",Übersicht!$C$3)</f>
        <v xml:space="preserve">Privat  </v>
      </c>
    </row>
    <row r="101" spans="7:33" ht="12.75" customHeight="1" thickBot="1"/>
    <row r="102" spans="7:33" ht="12.75" customHeight="1">
      <c r="I102" s="7" t="s">
        <v>0</v>
      </c>
      <c r="J102" s="3" t="s">
        <v>1</v>
      </c>
      <c r="K102" s="58" t="s">
        <v>11</v>
      </c>
      <c r="L102" s="58" t="s">
        <v>77</v>
      </c>
      <c r="M102" s="442">
        <f>Übersicht!B51</f>
        <v>0</v>
      </c>
      <c r="N102" s="442">
        <f>Übersicht!B52</f>
        <v>0</v>
      </c>
      <c r="O102" s="442">
        <f>Übersicht!B53</f>
        <v>0</v>
      </c>
      <c r="P102" s="442">
        <f>Übersicht!B54</f>
        <v>0</v>
      </c>
      <c r="Q102" s="442">
        <f>Übersicht!B55</f>
        <v>0</v>
      </c>
      <c r="R102" s="442">
        <f>Übersicht!B56</f>
        <v>0</v>
      </c>
      <c r="S102" s="442">
        <f>Übersicht!B57</f>
        <v>0</v>
      </c>
      <c r="T102" s="442">
        <f>Übersicht!B58</f>
        <v>0</v>
      </c>
      <c r="U102" s="310" t="str">
        <f>K102</f>
        <v>Privat</v>
      </c>
      <c r="V102" s="442">
        <f>Übersicht!B59</f>
        <v>0</v>
      </c>
      <c r="W102" s="442">
        <f>Übersicht!B60</f>
        <v>0</v>
      </c>
      <c r="X102" s="442">
        <f>Übersicht!B61</f>
        <v>0</v>
      </c>
      <c r="Y102" s="442">
        <f>Übersicht!B62</f>
        <v>0</v>
      </c>
      <c r="Z102" s="442">
        <f>Übersicht!B63</f>
        <v>0</v>
      </c>
      <c r="AA102" s="442">
        <f>Übersicht!C64</f>
        <v>0</v>
      </c>
      <c r="AB102" s="442">
        <f>Übersicht!D65</f>
        <v>0</v>
      </c>
      <c r="AC102" s="442">
        <f>Übersicht!E66</f>
        <v>0</v>
      </c>
      <c r="AD102" s="442">
        <f>Übersicht!F67</f>
        <v>0</v>
      </c>
      <c r="AE102" s="442">
        <f>Übersicht!G68</f>
        <v>0</v>
      </c>
      <c r="AF102" s="442">
        <f>Übersicht!H69</f>
        <v>0</v>
      </c>
      <c r="AG102" s="442">
        <f>Übersicht!I70</f>
        <v>0</v>
      </c>
    </row>
    <row r="103" spans="7:33" ht="12.75" customHeight="1" thickBot="1">
      <c r="I103" s="10" t="s">
        <v>14</v>
      </c>
      <c r="J103" s="11" t="s">
        <v>2</v>
      </c>
      <c r="K103" s="59" t="s">
        <v>3</v>
      </c>
      <c r="L103" s="59"/>
      <c r="M103" s="443"/>
      <c r="N103" s="443"/>
      <c r="O103" s="443"/>
      <c r="P103" s="443"/>
      <c r="Q103" s="443"/>
      <c r="R103" s="443"/>
      <c r="S103" s="443"/>
      <c r="T103" s="443"/>
      <c r="U103" s="309" t="str">
        <f t="shared" ref="U103:U130" si="12">K103</f>
        <v>Verrech.</v>
      </c>
      <c r="V103" s="443"/>
      <c r="W103" s="443"/>
      <c r="X103" s="443"/>
      <c r="Y103" s="443"/>
      <c r="Z103" s="443"/>
      <c r="AA103" s="443"/>
      <c r="AB103" s="443"/>
      <c r="AC103" s="443"/>
      <c r="AD103" s="443"/>
      <c r="AE103" s="443"/>
      <c r="AF103" s="443"/>
      <c r="AG103" s="443"/>
    </row>
    <row r="104" spans="7:33" ht="12.75" customHeight="1">
      <c r="G104" s="1">
        <v>1</v>
      </c>
      <c r="I104" s="133">
        <f t="shared" ref="I104:K105" si="13">I8</f>
        <v>0</v>
      </c>
      <c r="J104" s="36" t="str">
        <f t="shared" si="13"/>
        <v/>
      </c>
      <c r="K104" s="293">
        <f t="shared" si="13"/>
        <v>0</v>
      </c>
      <c r="L104" s="293" t="str">
        <f>IF(SUM(M104:Z104)&gt;0,SUM(M104:O104),"")</f>
        <v/>
      </c>
      <c r="M104" s="297">
        <f>IF(Übersicht!$G$51&gt;0,$K$104*(Übersicht!$G$51/Übersicht!$G$71),0)</f>
        <v>0</v>
      </c>
      <c r="N104" s="297">
        <f>IF(Übersicht!$G$52&gt;0,$K$104*(Übersicht!$G$52/Übersicht!$G$71),0)</f>
        <v>0</v>
      </c>
      <c r="O104" s="297">
        <f>IF(Übersicht!$G$53&gt;0,$K$104*(Übersicht!$G$53/Übersicht!$G$71),0)</f>
        <v>0</v>
      </c>
      <c r="P104" s="297">
        <f>IF(Übersicht!$G$54&gt;0,$K$104*(Übersicht!$G$54/Übersicht!$G$71),0)</f>
        <v>0</v>
      </c>
      <c r="Q104" s="297">
        <f>IF(Übersicht!$G$55&gt;0,$K$104*(Übersicht!$G$55/Übersicht!$G$71),0)</f>
        <v>0</v>
      </c>
      <c r="R104" s="297">
        <f>IF(Übersicht!$G$56&gt;0,$K$104*(Übersicht!$G$56/Übersicht!$G$71),0)</f>
        <v>0</v>
      </c>
      <c r="S104" s="297">
        <f>IF(Übersicht!$G$57&gt;0,$K$104*(Übersicht!$G$57/Übersicht!$G$71),0)</f>
        <v>0</v>
      </c>
      <c r="T104" s="297">
        <f>IF(Übersicht!$G$58&gt;0,$K$104*(Übersicht!$G$58/Übersicht!$G$71),0)</f>
        <v>0</v>
      </c>
      <c r="U104" s="311">
        <f t="shared" si="12"/>
        <v>0</v>
      </c>
      <c r="V104" s="297">
        <f>IF(Übersicht!$G$59&gt;0,$K$104*(Übersicht!$G$59/Übersicht!$G$71),0)</f>
        <v>0</v>
      </c>
      <c r="W104" s="297">
        <f>IF(Übersicht!$G$60&gt;0,$K$104*(Übersicht!$G$60/Übersicht!$G$71),0)</f>
        <v>0</v>
      </c>
      <c r="X104" s="297">
        <f>IF(Übersicht!$G$61&gt;0,$K$104*(Übersicht!$G$61/Übersicht!$G$71),0)</f>
        <v>0</v>
      </c>
      <c r="Y104" s="297">
        <f>IF(Übersicht!$G$62&gt;0,$K$104*(Übersicht!$G$62/Übersicht!$G$71),0)</f>
        <v>0</v>
      </c>
      <c r="Z104" s="297">
        <f>IF(Übersicht!$G$63&gt;0,$K$104*(Übersicht!$G$63/Übersicht!$G$71),0)</f>
        <v>0</v>
      </c>
      <c r="AA104" s="298">
        <f>IF(Übersicht!$G$64&gt;0,$K$104*(Übersicht!$G$64/Übersicht!$G$71),0)</f>
        <v>0</v>
      </c>
      <c r="AB104" s="297">
        <f>IF(Übersicht!$G$65&gt;0,$K$104*(Übersicht!$G$65/Übersicht!$G$71),0)</f>
        <v>0</v>
      </c>
      <c r="AC104" s="299">
        <f>IF(Übersicht!$G$66&gt;0,$K$104*(Übersicht!$G$66/Übersicht!$G$71),0)</f>
        <v>0</v>
      </c>
      <c r="AD104" s="297">
        <f>IF(Übersicht!$G$67&gt;0,$K$104*(Übersicht!$G$67/Übersicht!$G$71),0)</f>
        <v>0</v>
      </c>
      <c r="AE104" s="297">
        <f>IF(Übersicht!$G$68&gt;0,$K$104*(Übersicht!$G$68/Übersicht!$G$71),0)</f>
        <v>0</v>
      </c>
      <c r="AF104" s="297">
        <f>IF(Übersicht!$G$69&gt;0,$K$104*(Übersicht!$G$69/Übersicht!$G$71),0)</f>
        <v>0</v>
      </c>
      <c r="AG104" s="297">
        <f>IF(Übersicht!$G$70&gt;0,$K$104*(Übersicht!$G$70/Übersicht!$G$71),0)</f>
        <v>0</v>
      </c>
    </row>
    <row r="105" spans="7:33" ht="12.75" customHeight="1">
      <c r="G105" s="1">
        <v>2</v>
      </c>
      <c r="I105" s="133">
        <f t="shared" si="13"/>
        <v>0</v>
      </c>
      <c r="J105" s="36" t="str">
        <f t="shared" si="13"/>
        <v/>
      </c>
      <c r="K105" s="293">
        <f t="shared" si="13"/>
        <v>0</v>
      </c>
      <c r="L105" s="294" t="str">
        <f t="shared" ref="L105:L130" si="14">IF(SUM(M105:Z105)&gt;0,SUM(M105:O105),"")</f>
        <v/>
      </c>
      <c r="M105" s="300">
        <f>IF(Übersicht!$G$51&gt;0,$K$105*(Übersicht!$G$51/Übersicht!$G$71),0)</f>
        <v>0</v>
      </c>
      <c r="N105" s="300">
        <f>IF(Übersicht!$G$52&gt;0,$K$105*(Übersicht!$G$52/Übersicht!$G$71),0)</f>
        <v>0</v>
      </c>
      <c r="O105" s="300">
        <f>IF(Übersicht!$G$53&gt;0,$K$105*(Übersicht!$G$53/Übersicht!$G$71),0)</f>
        <v>0</v>
      </c>
      <c r="P105" s="300">
        <f>IF(Übersicht!$G$54&gt;0,$K$105*(Übersicht!$G$54/Übersicht!$G$71),0)</f>
        <v>0</v>
      </c>
      <c r="Q105" s="300">
        <f>IF(Übersicht!$G$55&gt;0,$K$105*(Übersicht!$G$55/Übersicht!$G$71),0)</f>
        <v>0</v>
      </c>
      <c r="R105" s="300">
        <f>IF(Übersicht!$G$56&gt;0,$K$105*(Übersicht!$G$56/Übersicht!$G$71),0)</f>
        <v>0</v>
      </c>
      <c r="S105" s="300">
        <f>IF(Übersicht!$G$57&gt;0,$K$105*(Übersicht!$G$57/Übersicht!$G$71),0)</f>
        <v>0</v>
      </c>
      <c r="T105" s="300">
        <f>IF(Übersicht!$G$58&gt;0,$K$105*(Übersicht!$G$58/Übersicht!$G$71),0)</f>
        <v>0</v>
      </c>
      <c r="U105" s="311">
        <f t="shared" si="12"/>
        <v>0</v>
      </c>
      <c r="V105" s="300">
        <f>IF(Übersicht!$G$59&gt;0,$K$105*(Übersicht!$G$59/Übersicht!$G$71),0)</f>
        <v>0</v>
      </c>
      <c r="W105" s="300">
        <f>IF(Übersicht!$G$60&gt;0,$K$105*(Übersicht!$G$60/Übersicht!$G$71),0)</f>
        <v>0</v>
      </c>
      <c r="X105" s="300">
        <f>IF(Übersicht!$G$61&gt;0,$K$105*(Übersicht!$G$61/Übersicht!$G$71),0)</f>
        <v>0</v>
      </c>
      <c r="Y105" s="300">
        <f>IF(Übersicht!$G$62&gt;0,$K$105*(Übersicht!$G$62/Übersicht!$G$71),0)</f>
        <v>0</v>
      </c>
      <c r="Z105" s="300">
        <f>IF(Übersicht!$G$63&gt;0,$K$105*(Übersicht!$G$63/Übersicht!$G$71),0)</f>
        <v>0</v>
      </c>
      <c r="AA105" s="300">
        <f>IF(Übersicht!$G$64&gt;0,$K$105*(Übersicht!$G$64/Übersicht!$G$71),0)</f>
        <v>0</v>
      </c>
      <c r="AB105" s="300">
        <f>IF(Übersicht!$G$65&gt;0,$K$105*(Übersicht!$G$65/Übersicht!$G$71),0)</f>
        <v>0</v>
      </c>
      <c r="AC105" s="300">
        <f>IF(Übersicht!$G$66&gt;0,$K$105*(Übersicht!$G$66/Übersicht!$G$71),0)</f>
        <v>0</v>
      </c>
      <c r="AD105" s="300">
        <f>IF(Übersicht!$G$67&gt;0,$K$105*(Übersicht!$G$67/Übersicht!$G$71),0)</f>
        <v>0</v>
      </c>
      <c r="AE105" s="300">
        <f>IF(Übersicht!$G$68&gt;0,$K$105*(Übersicht!$G$68/Übersicht!$G$71),0)</f>
        <v>0</v>
      </c>
      <c r="AF105" s="300">
        <f>IF(Übersicht!$G$69&gt;0,$K$105*(Übersicht!$G$69/Übersicht!$G$71),0)</f>
        <v>0</v>
      </c>
      <c r="AG105" s="300">
        <f>IF(Übersicht!$G$70&gt;0,$K$105*(Übersicht!$G$70/Übersicht!$G$71),0)</f>
        <v>0</v>
      </c>
    </row>
    <row r="106" spans="7:33" ht="12.75" customHeight="1">
      <c r="G106" s="1">
        <v>3</v>
      </c>
      <c r="I106" s="133" t="str">
        <f>IF(ISNA(INDEX($I$5:$O$32,MATCH(Privat!$G106,$C$5:$C$32,0),1)),"",INDEX($I$5:$O$32,MATCH(Privat!$G106,$C$5:$C$32,0),1))</f>
        <v/>
      </c>
      <c r="J106" s="36" t="str">
        <f>IF(ISNA(INDEX($I$5:$O$32,MATCH(Privat!$G106,$C$5:$C$32,0),2)),"",INDEX($I$5:$O$32,MATCH(Privat!$G106,$C$5:$C$32,0),2))</f>
        <v/>
      </c>
      <c r="K106" s="293" t="str">
        <f>IF(ISNA(INDEX($I$5:$O$32,MATCH(Privat!$G106,$C$5:$C$32,0),6)),"",INDEX($I$5:$O$32,MATCH(Privat!$G106,$C$5:$C$32,0),6))</f>
        <v/>
      </c>
      <c r="L106" s="293" t="str">
        <f t="shared" si="14"/>
        <v/>
      </c>
      <c r="M106" s="346"/>
      <c r="N106" s="346"/>
      <c r="O106" s="346"/>
      <c r="P106" s="346"/>
      <c r="Q106" s="346"/>
      <c r="R106" s="346"/>
      <c r="S106" s="346"/>
      <c r="T106" s="346"/>
      <c r="U106" s="311" t="str">
        <f>K106</f>
        <v/>
      </c>
      <c r="V106" s="346"/>
      <c r="W106" s="346"/>
      <c r="X106" s="346"/>
      <c r="Y106" s="346"/>
      <c r="Z106" s="346"/>
      <c r="AA106" s="347"/>
      <c r="AB106" s="346"/>
      <c r="AC106" s="348"/>
      <c r="AD106" s="346"/>
      <c r="AE106" s="346"/>
      <c r="AF106" s="346"/>
      <c r="AG106" s="346"/>
    </row>
    <row r="107" spans="7:33" ht="12.75" customHeight="1">
      <c r="G107" s="1">
        <v>4</v>
      </c>
      <c r="I107" s="133" t="str">
        <f>IF(ISNA(INDEX($I$5:$O$32,MATCH(Privat!$G107,$C$5:$C$32,0),1)),"",INDEX($I$5:$O$32,MATCH(Privat!$G107,$C$5:$C$32,0),1))</f>
        <v/>
      </c>
      <c r="J107" s="36" t="str">
        <f>IF(ISNA(INDEX($I$5:$O$32,MATCH(Privat!$G107,$C$5:$C$32,0),2)),"",INDEX($I$5:$O$32,MATCH(Privat!$G107,$C$5:$C$32,0),2))</f>
        <v/>
      </c>
      <c r="K107" s="293" t="str">
        <f>IF(ISNA(INDEX($I$5:$O$32,MATCH(Privat!$G107,$C$5:$C$32,0),6)),"",INDEX($I$5:$O$32,MATCH(Privat!$G107,$C$5:$C$32,0),6))</f>
        <v/>
      </c>
      <c r="L107" s="293" t="str">
        <f t="shared" si="14"/>
        <v/>
      </c>
      <c r="M107" s="346"/>
      <c r="N107" s="346"/>
      <c r="O107" s="346"/>
      <c r="P107" s="346"/>
      <c r="Q107" s="346"/>
      <c r="R107" s="346"/>
      <c r="S107" s="346"/>
      <c r="T107" s="346"/>
      <c r="U107" s="311" t="str">
        <f t="shared" si="12"/>
        <v/>
      </c>
      <c r="V107" s="346"/>
      <c r="W107" s="346"/>
      <c r="X107" s="346"/>
      <c r="Y107" s="346"/>
      <c r="Z107" s="346"/>
      <c r="AA107" s="347"/>
      <c r="AB107" s="346"/>
      <c r="AC107" s="348"/>
      <c r="AD107" s="346"/>
      <c r="AE107" s="346"/>
      <c r="AF107" s="346"/>
      <c r="AG107" s="346"/>
    </row>
    <row r="108" spans="7:33" ht="12.75" customHeight="1">
      <c r="G108" s="1">
        <v>5</v>
      </c>
      <c r="I108" s="133" t="str">
        <f>IF(ISNA(INDEX($I$5:$O$32,MATCH(Privat!$G108,$C$5:$C$32,0),1)),"",INDEX($I$5:$O$32,MATCH(Privat!$G108,$C$5:$C$32,0),1))</f>
        <v/>
      </c>
      <c r="J108" s="36" t="str">
        <f>IF(ISNA(INDEX($I$5:$O$32,MATCH(Privat!$G108,$C$5:$C$32,0),2)),"",INDEX($I$5:$O$32,MATCH(Privat!$G108,$C$5:$C$32,0),2))</f>
        <v/>
      </c>
      <c r="K108" s="293" t="str">
        <f>IF(ISNA(INDEX($I$5:$O$32,MATCH(Privat!$G108,$C$5:$C$32,0),6)),"",INDEX($I$5:$O$32,MATCH(Privat!$G108,$C$5:$C$32,0),6))</f>
        <v/>
      </c>
      <c r="L108" s="293" t="str">
        <f t="shared" si="14"/>
        <v/>
      </c>
      <c r="M108" s="346"/>
      <c r="N108" s="346"/>
      <c r="O108" s="346"/>
      <c r="P108" s="346"/>
      <c r="Q108" s="346"/>
      <c r="R108" s="346"/>
      <c r="S108" s="346"/>
      <c r="T108" s="346"/>
      <c r="U108" s="311" t="str">
        <f t="shared" si="12"/>
        <v/>
      </c>
      <c r="V108" s="346"/>
      <c r="W108" s="346"/>
      <c r="X108" s="346"/>
      <c r="Y108" s="346"/>
      <c r="Z108" s="346"/>
      <c r="AA108" s="347"/>
      <c r="AB108" s="346"/>
      <c r="AC108" s="348"/>
      <c r="AD108" s="346"/>
      <c r="AE108" s="346"/>
      <c r="AF108" s="346"/>
      <c r="AG108" s="346"/>
    </row>
    <row r="109" spans="7:33" ht="12.75" customHeight="1">
      <c r="G109" s="1">
        <v>6</v>
      </c>
      <c r="I109" s="133" t="str">
        <f>IF(ISNA(INDEX($I$5:$O$32,MATCH(Privat!$G109,$C$5:$C$32,0),1)),"",INDEX($I$5:$O$32,MATCH(Privat!$G109,$C$5:$C$32,0),1))</f>
        <v/>
      </c>
      <c r="J109" s="36" t="str">
        <f>IF(ISNA(INDEX($I$5:$O$32,MATCH(Privat!$G109,$C$5:$C$32,0),2)),"",INDEX($I$5:$O$32,MATCH(Privat!$G109,$C$5:$C$32,0),2))</f>
        <v/>
      </c>
      <c r="K109" s="293" t="str">
        <f>IF(ISNA(INDEX($I$5:$O$32,MATCH(Privat!$G109,$C$5:$C$32,0),6)),"",INDEX($I$5:$O$32,MATCH(Privat!$G109,$C$5:$C$32,0),6))</f>
        <v/>
      </c>
      <c r="L109" s="293" t="str">
        <f t="shared" si="14"/>
        <v/>
      </c>
      <c r="M109" s="346"/>
      <c r="N109" s="346"/>
      <c r="O109" s="346"/>
      <c r="P109" s="346"/>
      <c r="Q109" s="346"/>
      <c r="R109" s="346"/>
      <c r="S109" s="346"/>
      <c r="T109" s="346"/>
      <c r="U109" s="311" t="str">
        <f t="shared" si="12"/>
        <v/>
      </c>
      <c r="V109" s="346"/>
      <c r="W109" s="346"/>
      <c r="X109" s="346"/>
      <c r="Y109" s="346"/>
      <c r="Z109" s="346"/>
      <c r="AA109" s="347"/>
      <c r="AB109" s="346"/>
      <c r="AC109" s="348"/>
      <c r="AD109" s="346"/>
      <c r="AE109" s="346"/>
      <c r="AF109" s="346"/>
      <c r="AG109" s="346"/>
    </row>
    <row r="110" spans="7:33" ht="12.75" customHeight="1">
      <c r="G110" s="1">
        <v>7</v>
      </c>
      <c r="I110" s="133" t="str">
        <f>IF(ISNA(INDEX($I$5:$O$32,MATCH(Privat!$G110,$C$5:$C$32,0),1)),"",INDEX($I$5:$O$32,MATCH(Privat!$G110,$C$5:$C$32,0),1))</f>
        <v/>
      </c>
      <c r="J110" s="36" t="str">
        <f>IF(ISNA(INDEX($I$5:$O$32,MATCH(Privat!$G110,$C$5:$C$32,0),2)),"",INDEX($I$5:$O$32,MATCH(Privat!$G110,$C$5:$C$32,0),2))</f>
        <v/>
      </c>
      <c r="K110" s="293" t="str">
        <f>IF(ISNA(INDEX($I$5:$O$32,MATCH(Privat!$G110,$C$5:$C$32,0),6)),"",INDEX($I$5:$O$32,MATCH(Privat!$G110,$C$5:$C$32,0),6))</f>
        <v/>
      </c>
      <c r="L110" s="293" t="str">
        <f t="shared" si="14"/>
        <v/>
      </c>
      <c r="M110" s="346"/>
      <c r="N110" s="346"/>
      <c r="O110" s="346"/>
      <c r="P110" s="346"/>
      <c r="Q110" s="346"/>
      <c r="R110" s="346"/>
      <c r="S110" s="346"/>
      <c r="T110" s="346"/>
      <c r="U110" s="311" t="str">
        <f t="shared" si="12"/>
        <v/>
      </c>
      <c r="V110" s="346"/>
      <c r="W110" s="346"/>
      <c r="X110" s="346"/>
      <c r="Y110" s="346"/>
      <c r="Z110" s="346"/>
      <c r="AA110" s="347"/>
      <c r="AB110" s="346"/>
      <c r="AC110" s="348"/>
      <c r="AD110" s="346"/>
      <c r="AE110" s="346"/>
      <c r="AF110" s="346"/>
      <c r="AG110" s="346"/>
    </row>
    <row r="111" spans="7:33" ht="12.75" customHeight="1">
      <c r="G111" s="1">
        <v>8</v>
      </c>
      <c r="I111" s="133" t="str">
        <f>IF(ISNA(INDEX($I$5:$O$32,MATCH(Privat!$G111,$C$5:$C$32,0),1)),"",INDEX($I$5:$O$32,MATCH(Privat!$G111,$C$5:$C$32,0),1))</f>
        <v/>
      </c>
      <c r="J111" s="36" t="str">
        <f>IF(ISNA(INDEX($I$5:$O$32,MATCH(Privat!$G111,$C$5:$C$32,0),2)),"",INDEX($I$5:$O$32,MATCH(Privat!$G111,$C$5:$C$32,0),2))</f>
        <v/>
      </c>
      <c r="K111" s="293" t="str">
        <f>IF(ISNA(INDEX($I$5:$O$32,MATCH(Privat!$G111,$C$5:$C$32,0),6)),"",INDEX($I$5:$O$32,MATCH(Privat!$G111,$C$5:$C$32,0),6))</f>
        <v/>
      </c>
      <c r="L111" s="293" t="str">
        <f t="shared" si="14"/>
        <v/>
      </c>
      <c r="M111" s="346"/>
      <c r="N111" s="346"/>
      <c r="O111" s="346"/>
      <c r="P111" s="346"/>
      <c r="Q111" s="346"/>
      <c r="R111" s="346"/>
      <c r="S111" s="346"/>
      <c r="T111" s="346"/>
      <c r="U111" s="311" t="str">
        <f t="shared" si="12"/>
        <v/>
      </c>
      <c r="V111" s="346"/>
      <c r="W111" s="346"/>
      <c r="X111" s="346"/>
      <c r="Y111" s="346"/>
      <c r="Z111" s="346"/>
      <c r="AA111" s="347"/>
      <c r="AB111" s="346"/>
      <c r="AC111" s="348"/>
      <c r="AD111" s="346"/>
      <c r="AE111" s="346"/>
      <c r="AF111" s="346"/>
      <c r="AG111" s="346"/>
    </row>
    <row r="112" spans="7:33" ht="12.75" customHeight="1">
      <c r="G112" s="1">
        <v>9</v>
      </c>
      <c r="I112" s="133" t="str">
        <f>IF(ISNA(INDEX($I$5:$O$32,MATCH(Privat!$G112,$C$5:$C$32,0),1)),"",INDEX($I$5:$O$32,MATCH(Privat!$G112,$C$5:$C$32,0),1))</f>
        <v/>
      </c>
      <c r="J112" s="36" t="str">
        <f>IF(ISNA(INDEX($I$5:$O$32,MATCH(Privat!$G112,$C$5:$C$32,0),2)),"",INDEX($I$5:$O$32,MATCH(Privat!$G112,$C$5:$C$32,0),2))</f>
        <v/>
      </c>
      <c r="K112" s="293" t="str">
        <f>IF(ISNA(INDEX($I$5:$O$32,MATCH(Privat!$G112,$C$5:$C$32,0),6)),"",INDEX($I$5:$O$32,MATCH(Privat!$G112,$C$5:$C$32,0),6))</f>
        <v/>
      </c>
      <c r="L112" s="293" t="str">
        <f t="shared" si="14"/>
        <v/>
      </c>
      <c r="M112" s="346"/>
      <c r="N112" s="346"/>
      <c r="O112" s="346"/>
      <c r="P112" s="346"/>
      <c r="Q112" s="346"/>
      <c r="R112" s="346"/>
      <c r="S112" s="346"/>
      <c r="T112" s="346"/>
      <c r="U112" s="311" t="str">
        <f t="shared" si="12"/>
        <v/>
      </c>
      <c r="V112" s="346"/>
      <c r="W112" s="346"/>
      <c r="X112" s="346"/>
      <c r="Y112" s="346"/>
      <c r="Z112" s="346"/>
      <c r="AA112" s="347"/>
      <c r="AB112" s="346"/>
      <c r="AC112" s="348"/>
      <c r="AD112" s="346"/>
      <c r="AE112" s="346"/>
      <c r="AF112" s="346"/>
      <c r="AG112" s="346"/>
    </row>
    <row r="113" spans="7:33" ht="12.75" customHeight="1">
      <c r="G113" s="1">
        <v>10</v>
      </c>
      <c r="I113" s="133" t="str">
        <f>IF(ISNA(INDEX($I$5:$O$32,MATCH(Privat!$G113,$C$5:$C$32,0),1)),"",INDEX($I$5:$O$32,MATCH(Privat!$G113,$C$5:$C$32,0),1))</f>
        <v/>
      </c>
      <c r="J113" s="36" t="str">
        <f>IF(ISNA(INDEX($I$5:$O$32,MATCH(Privat!$G113,$C$5:$C$32,0),2)),"",INDEX($I$5:$O$32,MATCH(Privat!$G113,$C$5:$C$32,0),2))</f>
        <v/>
      </c>
      <c r="K113" s="293" t="str">
        <f>IF(ISNA(INDEX($I$5:$O$32,MATCH(Privat!$G113,$C$5:$C$32,0),6)),"",INDEX($I$5:$O$32,MATCH(Privat!$G113,$C$5:$C$32,0),6))</f>
        <v/>
      </c>
      <c r="L113" s="293" t="str">
        <f t="shared" si="14"/>
        <v/>
      </c>
      <c r="M113" s="346"/>
      <c r="N113" s="346"/>
      <c r="O113" s="346"/>
      <c r="P113" s="346"/>
      <c r="Q113" s="346"/>
      <c r="R113" s="346"/>
      <c r="S113" s="346"/>
      <c r="T113" s="346"/>
      <c r="U113" s="311" t="str">
        <f t="shared" si="12"/>
        <v/>
      </c>
      <c r="V113" s="346"/>
      <c r="W113" s="346"/>
      <c r="X113" s="346"/>
      <c r="Y113" s="346"/>
      <c r="Z113" s="346"/>
      <c r="AA113" s="347"/>
      <c r="AB113" s="346"/>
      <c r="AC113" s="348"/>
      <c r="AD113" s="346"/>
      <c r="AE113" s="346"/>
      <c r="AF113" s="346"/>
      <c r="AG113" s="346"/>
    </row>
    <row r="114" spans="7:33" ht="12.75" customHeight="1">
      <c r="G114" s="1">
        <v>11</v>
      </c>
      <c r="I114" s="133" t="str">
        <f>IF(ISNA(INDEX($I$5:$O$32,MATCH(Privat!$G114,$C$5:$C$32,0),1)),"",INDEX($I$5:$O$32,MATCH(Privat!$G114,$C$5:$C$32,0),1))</f>
        <v/>
      </c>
      <c r="J114" s="36" t="str">
        <f>IF(ISNA(INDEX($I$5:$O$32,MATCH(Privat!$G114,$C$5:$C$32,0),2)),"",INDEX($I$5:$O$32,MATCH(Privat!$G114,$C$5:$C$32,0),2))</f>
        <v/>
      </c>
      <c r="K114" s="293" t="str">
        <f>IF(ISNA(INDEX($I$5:$O$32,MATCH(Privat!$G114,$C$5:$C$32,0),6)),"",INDEX($I$5:$O$32,MATCH(Privat!$G114,$C$5:$C$32,0),6))</f>
        <v/>
      </c>
      <c r="L114" s="293" t="str">
        <f t="shared" si="14"/>
        <v/>
      </c>
      <c r="M114" s="346"/>
      <c r="N114" s="346"/>
      <c r="O114" s="346"/>
      <c r="P114" s="346"/>
      <c r="Q114" s="346"/>
      <c r="R114" s="346"/>
      <c r="S114" s="346"/>
      <c r="T114" s="346"/>
      <c r="U114" s="311" t="str">
        <f t="shared" si="12"/>
        <v/>
      </c>
      <c r="V114" s="346"/>
      <c r="W114" s="346"/>
      <c r="X114" s="346"/>
      <c r="Y114" s="346"/>
      <c r="Z114" s="346"/>
      <c r="AA114" s="347"/>
      <c r="AB114" s="346"/>
      <c r="AC114" s="348"/>
      <c r="AD114" s="346"/>
      <c r="AE114" s="346"/>
      <c r="AF114" s="346"/>
      <c r="AG114" s="346"/>
    </row>
    <row r="115" spans="7:33" ht="12.75" customHeight="1">
      <c r="G115" s="1">
        <v>12</v>
      </c>
      <c r="I115" s="133" t="str">
        <f>IF(ISNA(INDEX($I$5:$O$32,MATCH(Privat!$G115,$C$5:$C$32,0),1)),"",INDEX($I$5:$O$32,MATCH(Privat!$G115,$C$5:$C$32,0),1))</f>
        <v/>
      </c>
      <c r="J115" s="36" t="str">
        <f>IF(ISNA(INDEX($I$5:$O$32,MATCH(Privat!$G115,$C$5:$C$32,0),2)),"",INDEX($I$5:$O$32,MATCH(Privat!$G115,$C$5:$C$32,0),2))</f>
        <v/>
      </c>
      <c r="K115" s="293" t="str">
        <f>IF(ISNA(INDEX($I$5:$O$32,MATCH(Privat!$G115,$C$5:$C$32,0),6)),"",INDEX($I$5:$O$32,MATCH(Privat!$G115,$C$5:$C$32,0),6))</f>
        <v/>
      </c>
      <c r="L115" s="293" t="str">
        <f t="shared" si="14"/>
        <v/>
      </c>
      <c r="M115" s="346"/>
      <c r="N115" s="346"/>
      <c r="O115" s="346"/>
      <c r="P115" s="346"/>
      <c r="Q115" s="346"/>
      <c r="R115" s="346"/>
      <c r="S115" s="346"/>
      <c r="T115" s="346"/>
      <c r="U115" s="311" t="str">
        <f t="shared" si="12"/>
        <v/>
      </c>
      <c r="V115" s="346"/>
      <c r="W115" s="346"/>
      <c r="X115" s="346"/>
      <c r="Y115" s="346"/>
      <c r="Z115" s="346"/>
      <c r="AA115" s="347"/>
      <c r="AB115" s="346"/>
      <c r="AC115" s="348"/>
      <c r="AD115" s="346"/>
      <c r="AE115" s="346"/>
      <c r="AF115" s="346"/>
      <c r="AG115" s="346"/>
    </row>
    <row r="116" spans="7:33" ht="12.75" customHeight="1">
      <c r="G116" s="1">
        <v>13</v>
      </c>
      <c r="I116" s="133" t="str">
        <f>IF(ISNA(INDEX($I$5:$O$32,MATCH(Privat!$G116,$C$5:$C$32,0),1)),"",INDEX($I$5:$O$32,MATCH(Privat!$G116,$C$5:$C$32,0),1))</f>
        <v/>
      </c>
      <c r="J116" s="36" t="str">
        <f>IF(ISNA(INDEX($I$5:$O$32,MATCH(Privat!$G116,$C$5:$C$32,0),2)),"",INDEX($I$5:$O$32,MATCH(Privat!$G116,$C$5:$C$32,0),2))</f>
        <v/>
      </c>
      <c r="K116" s="293" t="str">
        <f>IF(ISNA(INDEX($I$5:$O$32,MATCH(Privat!$G116,$C$5:$C$32,0),6)),"",INDEX($I$5:$O$32,MATCH(Privat!$G116,$C$5:$C$32,0),6))</f>
        <v/>
      </c>
      <c r="L116" s="293" t="str">
        <f t="shared" si="14"/>
        <v/>
      </c>
      <c r="M116" s="346"/>
      <c r="N116" s="346"/>
      <c r="O116" s="346"/>
      <c r="P116" s="346"/>
      <c r="Q116" s="346"/>
      <c r="R116" s="346"/>
      <c r="S116" s="346"/>
      <c r="T116" s="346"/>
      <c r="U116" s="311" t="str">
        <f t="shared" si="12"/>
        <v/>
      </c>
      <c r="V116" s="346"/>
      <c r="W116" s="346"/>
      <c r="X116" s="346"/>
      <c r="Y116" s="346"/>
      <c r="Z116" s="346"/>
      <c r="AA116" s="347"/>
      <c r="AB116" s="346"/>
      <c r="AC116" s="348"/>
      <c r="AD116" s="346"/>
      <c r="AE116" s="346"/>
      <c r="AF116" s="346"/>
      <c r="AG116" s="346"/>
    </row>
    <row r="117" spans="7:33" ht="12.75" customHeight="1">
      <c r="G117" s="1">
        <v>14</v>
      </c>
      <c r="I117" s="133" t="str">
        <f>IF(ISNA(INDEX($I$5:$O$32,MATCH(Privat!$G117,$C$5:$C$32,0),1)),"",INDEX($I$5:$O$32,MATCH(Privat!$G117,$C$5:$C$32,0),1))</f>
        <v/>
      </c>
      <c r="J117" s="36" t="str">
        <f>IF(ISNA(INDEX($I$5:$O$32,MATCH(Privat!$G117,$C$5:$C$32,0),2)),"",INDEX($I$5:$O$32,MATCH(Privat!$G117,$C$5:$C$32,0),2))</f>
        <v/>
      </c>
      <c r="K117" s="293" t="str">
        <f>IF(ISNA(INDEX($I$5:$O$32,MATCH(Privat!$G117,$C$5:$C$32,0),6)),"",INDEX($I$5:$O$32,MATCH(Privat!$G117,$C$5:$C$32,0),6))</f>
        <v/>
      </c>
      <c r="L117" s="293" t="str">
        <f t="shared" si="14"/>
        <v/>
      </c>
      <c r="M117" s="346"/>
      <c r="N117" s="346"/>
      <c r="O117" s="346"/>
      <c r="P117" s="346"/>
      <c r="Q117" s="346"/>
      <c r="R117" s="346"/>
      <c r="S117" s="346"/>
      <c r="T117" s="346"/>
      <c r="U117" s="311" t="str">
        <f t="shared" si="12"/>
        <v/>
      </c>
      <c r="V117" s="346"/>
      <c r="W117" s="346"/>
      <c r="X117" s="346"/>
      <c r="Y117" s="346"/>
      <c r="Z117" s="346"/>
      <c r="AA117" s="347"/>
      <c r="AB117" s="346"/>
      <c r="AC117" s="348"/>
      <c r="AD117" s="346"/>
      <c r="AE117" s="346"/>
      <c r="AF117" s="346"/>
      <c r="AG117" s="346"/>
    </row>
    <row r="118" spans="7:33" ht="12.75" customHeight="1">
      <c r="G118" s="1">
        <v>15</v>
      </c>
      <c r="I118" s="133" t="str">
        <f>IF(ISNA(INDEX($I$5:$O$32,MATCH(Privat!$G118,$C$5:$C$32,0),1)),"",INDEX($I$5:$O$32,MATCH(Privat!$G118,$C$5:$C$32,0),1))</f>
        <v/>
      </c>
      <c r="J118" s="36" t="str">
        <f>IF(ISNA(INDEX($I$5:$O$32,MATCH(Privat!$G118,$C$5:$C$32,0),2)),"",INDEX($I$5:$O$32,MATCH(Privat!$G118,$C$5:$C$32,0),2))</f>
        <v/>
      </c>
      <c r="K118" s="293" t="str">
        <f>IF(ISNA(INDEX($I$5:$O$32,MATCH(Privat!$G118,$C$5:$C$32,0),6)),"",INDEX($I$5:$O$32,MATCH(Privat!$G118,$C$5:$C$32,0),6))</f>
        <v/>
      </c>
      <c r="L118" s="293" t="str">
        <f t="shared" si="14"/>
        <v/>
      </c>
      <c r="M118" s="346"/>
      <c r="N118" s="346"/>
      <c r="O118" s="346"/>
      <c r="P118" s="346"/>
      <c r="Q118" s="346"/>
      <c r="R118" s="346"/>
      <c r="S118" s="346"/>
      <c r="T118" s="346"/>
      <c r="U118" s="311" t="str">
        <f t="shared" si="12"/>
        <v/>
      </c>
      <c r="V118" s="346"/>
      <c r="W118" s="346"/>
      <c r="X118" s="346"/>
      <c r="Y118" s="346"/>
      <c r="Z118" s="346"/>
      <c r="AA118" s="347"/>
      <c r="AB118" s="346"/>
      <c r="AC118" s="348"/>
      <c r="AD118" s="346"/>
      <c r="AE118" s="346"/>
      <c r="AF118" s="346"/>
      <c r="AG118" s="346"/>
    </row>
    <row r="119" spans="7:33" ht="12.75" customHeight="1">
      <c r="G119" s="1">
        <v>16</v>
      </c>
      <c r="I119" s="133" t="str">
        <f>IF(ISNA(INDEX($I$5:$O$32,MATCH(Privat!$G119,$C$5:$C$32,0),1)),"",INDEX($I$5:$O$32,MATCH(Privat!$G119,$C$5:$C$32,0),1))</f>
        <v/>
      </c>
      <c r="J119" s="36" t="str">
        <f>IF(ISNA(INDEX($I$5:$O$32,MATCH(Privat!$G119,$C$5:$C$32,0),2)),"",INDEX($I$5:$O$32,MATCH(Privat!$G119,$C$5:$C$32,0),2))</f>
        <v/>
      </c>
      <c r="K119" s="293" t="str">
        <f>IF(ISNA(INDEX($I$5:$O$32,MATCH(Privat!$G119,$C$5:$C$32,0),6)),"",INDEX($I$5:$O$32,MATCH(Privat!$G119,$C$5:$C$32,0),6))</f>
        <v/>
      </c>
      <c r="L119" s="293" t="str">
        <f t="shared" si="14"/>
        <v/>
      </c>
      <c r="M119" s="346"/>
      <c r="N119" s="346"/>
      <c r="O119" s="346"/>
      <c r="P119" s="346"/>
      <c r="Q119" s="346"/>
      <c r="R119" s="346"/>
      <c r="S119" s="346"/>
      <c r="T119" s="346"/>
      <c r="U119" s="311" t="str">
        <f t="shared" si="12"/>
        <v/>
      </c>
      <c r="V119" s="346"/>
      <c r="W119" s="346"/>
      <c r="X119" s="346"/>
      <c r="Y119" s="346"/>
      <c r="Z119" s="346"/>
      <c r="AA119" s="347"/>
      <c r="AB119" s="346"/>
      <c r="AC119" s="348"/>
      <c r="AD119" s="346"/>
      <c r="AE119" s="346"/>
      <c r="AF119" s="346"/>
      <c r="AG119" s="346"/>
    </row>
    <row r="120" spans="7:33" ht="12.75" customHeight="1">
      <c r="G120" s="1">
        <v>17</v>
      </c>
      <c r="I120" s="133" t="str">
        <f>IF(ISNA(INDEX($I$5:$O$32,MATCH(Privat!$G120,$C$5:$C$32,0),1)),"",INDEX($I$5:$O$32,MATCH(Privat!$G120,$C$5:$C$32,0),1))</f>
        <v/>
      </c>
      <c r="J120" s="36" t="str">
        <f>IF(ISNA(INDEX($I$5:$O$32,MATCH(Privat!$G120,$C$5:$C$32,0),2)),"",INDEX($I$5:$O$32,MATCH(Privat!$G120,$C$5:$C$32,0),2))</f>
        <v/>
      </c>
      <c r="K120" s="293" t="str">
        <f>IF(ISNA(INDEX($I$5:$O$32,MATCH(Privat!$G120,$C$5:$C$32,0),6)),"",INDEX($I$5:$O$32,MATCH(Privat!$G120,$C$5:$C$32,0),6))</f>
        <v/>
      </c>
      <c r="L120" s="293" t="str">
        <f t="shared" si="14"/>
        <v/>
      </c>
      <c r="M120" s="346"/>
      <c r="N120" s="346"/>
      <c r="O120" s="346"/>
      <c r="P120" s="346"/>
      <c r="Q120" s="346"/>
      <c r="R120" s="346"/>
      <c r="S120" s="346"/>
      <c r="T120" s="346"/>
      <c r="U120" s="311" t="str">
        <f t="shared" si="12"/>
        <v/>
      </c>
      <c r="V120" s="346"/>
      <c r="W120" s="346"/>
      <c r="X120" s="346"/>
      <c r="Y120" s="346"/>
      <c r="Z120" s="346"/>
      <c r="AA120" s="347"/>
      <c r="AB120" s="346"/>
      <c r="AC120" s="348"/>
      <c r="AD120" s="346"/>
      <c r="AE120" s="346"/>
      <c r="AF120" s="346"/>
      <c r="AG120" s="346"/>
    </row>
    <row r="121" spans="7:33" ht="12.75" customHeight="1">
      <c r="G121" s="1">
        <v>18</v>
      </c>
      <c r="I121" s="133" t="str">
        <f>IF(ISNA(INDEX($I$5:$O$32,MATCH(Privat!$G121,$C$5:$C$32,0),1)),"",INDEX($I$5:$O$32,MATCH(Privat!$G121,$C$5:$C$32,0),1))</f>
        <v/>
      </c>
      <c r="J121" s="36" t="str">
        <f>IF(ISNA(INDEX($I$5:$O$32,MATCH(Privat!$G121,$C$5:$C$32,0),2)),"",INDEX($I$5:$O$32,MATCH(Privat!$G121,$C$5:$C$32,0),2))</f>
        <v/>
      </c>
      <c r="K121" s="293" t="str">
        <f>IF(ISNA(INDEX($I$5:$O$32,MATCH(Privat!$G121,$C$5:$C$32,0),6)),"",INDEX($I$5:$O$32,MATCH(Privat!$G121,$C$5:$C$32,0),6))</f>
        <v/>
      </c>
      <c r="L121" s="293" t="str">
        <f t="shared" si="14"/>
        <v/>
      </c>
      <c r="M121" s="346"/>
      <c r="N121" s="346"/>
      <c r="O121" s="346"/>
      <c r="P121" s="346"/>
      <c r="Q121" s="346"/>
      <c r="R121" s="346"/>
      <c r="S121" s="346"/>
      <c r="T121" s="346"/>
      <c r="U121" s="311" t="str">
        <f t="shared" si="12"/>
        <v/>
      </c>
      <c r="V121" s="346"/>
      <c r="W121" s="346"/>
      <c r="X121" s="346"/>
      <c r="Y121" s="346"/>
      <c r="Z121" s="346"/>
      <c r="AA121" s="347"/>
      <c r="AB121" s="346"/>
      <c r="AC121" s="348"/>
      <c r="AD121" s="346"/>
      <c r="AE121" s="346"/>
      <c r="AF121" s="346"/>
      <c r="AG121" s="346"/>
    </row>
    <row r="122" spans="7:33" ht="12.75" customHeight="1">
      <c r="G122" s="1">
        <v>19</v>
      </c>
      <c r="I122" s="133" t="str">
        <f>IF(ISNA(INDEX($I$5:$O$32,MATCH(Privat!$G122,$C$5:$C$32,0),1)),"",INDEX($I$5:$O$32,MATCH(Privat!$G122,$C$5:$C$32,0),1))</f>
        <v/>
      </c>
      <c r="J122" s="36" t="str">
        <f>IF(ISNA(INDEX($I$5:$O$32,MATCH(Privat!$G122,$C$5:$C$32,0),2)),"",INDEX($I$5:$O$32,MATCH(Privat!$G122,$C$5:$C$32,0),2))</f>
        <v/>
      </c>
      <c r="K122" s="293" t="str">
        <f>IF(ISNA(INDEX($I$5:$O$32,MATCH(Privat!$G122,$C$5:$C$32,0),6)),"",INDEX($I$5:$O$32,MATCH(Privat!$G122,$C$5:$C$32,0),6))</f>
        <v/>
      </c>
      <c r="L122" s="293" t="str">
        <f t="shared" si="14"/>
        <v/>
      </c>
      <c r="M122" s="346"/>
      <c r="N122" s="346"/>
      <c r="O122" s="346"/>
      <c r="P122" s="346"/>
      <c r="Q122" s="346"/>
      <c r="R122" s="346"/>
      <c r="S122" s="346"/>
      <c r="T122" s="346"/>
      <c r="U122" s="311" t="str">
        <f t="shared" si="12"/>
        <v/>
      </c>
      <c r="V122" s="346"/>
      <c r="W122" s="346"/>
      <c r="X122" s="346"/>
      <c r="Y122" s="346"/>
      <c r="Z122" s="346"/>
      <c r="AA122" s="347"/>
      <c r="AB122" s="346"/>
      <c r="AC122" s="348"/>
      <c r="AD122" s="346"/>
      <c r="AE122" s="346"/>
      <c r="AF122" s="346"/>
      <c r="AG122" s="346"/>
    </row>
    <row r="123" spans="7:33" ht="12.75" customHeight="1">
      <c r="G123" s="1">
        <v>20</v>
      </c>
      <c r="I123" s="133" t="str">
        <f>IF(ISNA(INDEX($I$5:$O$32,MATCH(Privat!$G123,$C$5:$C$32,0),1)),"",INDEX($I$5:$O$32,MATCH(Privat!$G123,$C$5:$C$32,0),1))</f>
        <v/>
      </c>
      <c r="J123" s="36" t="str">
        <f>IF(ISNA(INDEX($I$5:$O$32,MATCH(Privat!$G123,$C$5:$C$32,0),2)),"",INDEX($I$5:$O$32,MATCH(Privat!$G123,$C$5:$C$32,0),2))</f>
        <v/>
      </c>
      <c r="K123" s="293" t="str">
        <f>IF(ISNA(INDEX($I$5:$O$32,MATCH(Privat!$G123,$C$5:$C$32,0),6)),"",INDEX($I$5:$O$32,MATCH(Privat!$G123,$C$5:$C$32,0),6))</f>
        <v/>
      </c>
      <c r="L123" s="293" t="str">
        <f t="shared" si="14"/>
        <v/>
      </c>
      <c r="M123" s="346"/>
      <c r="N123" s="346"/>
      <c r="O123" s="346"/>
      <c r="P123" s="346"/>
      <c r="Q123" s="346"/>
      <c r="R123" s="346"/>
      <c r="S123" s="346"/>
      <c r="T123" s="346"/>
      <c r="U123" s="311" t="str">
        <f t="shared" si="12"/>
        <v/>
      </c>
      <c r="V123" s="346"/>
      <c r="W123" s="346"/>
      <c r="X123" s="346"/>
      <c r="Y123" s="346"/>
      <c r="Z123" s="346"/>
      <c r="AA123" s="347"/>
      <c r="AB123" s="346"/>
      <c r="AC123" s="348"/>
      <c r="AD123" s="346"/>
      <c r="AE123" s="346"/>
      <c r="AF123" s="346"/>
      <c r="AG123" s="346"/>
    </row>
    <row r="124" spans="7:33" ht="12.75" customHeight="1">
      <c r="G124" s="1">
        <v>21</v>
      </c>
      <c r="I124" s="133" t="str">
        <f>IF(ISNA(INDEX($I$5:$O$32,MATCH(Privat!$G124,$C$5:$C$32,0),1)),"",INDEX($I$5:$O$32,MATCH(Privat!$G124,$C$5:$C$32,0),1))</f>
        <v/>
      </c>
      <c r="J124" s="36" t="str">
        <f>IF(ISNA(INDEX($I$5:$O$32,MATCH(Privat!$G124,$C$5:$C$32,0),2)),"",INDEX($I$5:$O$32,MATCH(Privat!$G124,$C$5:$C$32,0),2))</f>
        <v/>
      </c>
      <c r="K124" s="293" t="str">
        <f>IF(ISNA(INDEX($I$5:$O$32,MATCH(Privat!$G124,$C$5:$C$32,0),6)),"",INDEX($I$5:$O$32,MATCH(Privat!$G124,$C$5:$C$32,0),6))</f>
        <v/>
      </c>
      <c r="L124" s="293" t="str">
        <f t="shared" si="14"/>
        <v/>
      </c>
      <c r="M124" s="346"/>
      <c r="N124" s="346"/>
      <c r="O124" s="346"/>
      <c r="P124" s="346"/>
      <c r="Q124" s="346"/>
      <c r="R124" s="346"/>
      <c r="S124" s="346"/>
      <c r="T124" s="346"/>
      <c r="U124" s="311" t="str">
        <f t="shared" si="12"/>
        <v/>
      </c>
      <c r="V124" s="346"/>
      <c r="W124" s="346"/>
      <c r="X124" s="346"/>
      <c r="Y124" s="346"/>
      <c r="Z124" s="346"/>
      <c r="AA124" s="347"/>
      <c r="AB124" s="346"/>
      <c r="AC124" s="348"/>
      <c r="AD124" s="346"/>
      <c r="AE124" s="346"/>
      <c r="AF124" s="346"/>
      <c r="AG124" s="346"/>
    </row>
    <row r="125" spans="7:33" ht="12.75" customHeight="1">
      <c r="G125" s="1">
        <v>22</v>
      </c>
      <c r="I125" s="133" t="str">
        <f>IF(ISNA(INDEX($I$5:$O$32,MATCH(Privat!$G125,$C$5:$C$32,0),1)),"",INDEX($I$5:$O$32,MATCH(Privat!$G125,$C$5:$C$32,0),1))</f>
        <v/>
      </c>
      <c r="J125" s="36" t="str">
        <f>IF(ISNA(INDEX($I$5:$O$32,MATCH(Privat!$G125,$C$5:$C$32,0),2)),"",INDEX($I$5:$O$32,MATCH(Privat!$G125,$C$5:$C$32,0),2))</f>
        <v/>
      </c>
      <c r="K125" s="293" t="str">
        <f>IF(ISNA(INDEX($I$5:$O$32,MATCH(Privat!$G125,$C$5:$C$32,0),6)),"",INDEX($I$5:$O$32,MATCH(Privat!$G125,$C$5:$C$32,0),6))</f>
        <v/>
      </c>
      <c r="L125" s="293" t="str">
        <f t="shared" si="14"/>
        <v/>
      </c>
      <c r="M125" s="346"/>
      <c r="N125" s="346"/>
      <c r="O125" s="346"/>
      <c r="P125" s="346"/>
      <c r="Q125" s="346"/>
      <c r="R125" s="346"/>
      <c r="S125" s="346"/>
      <c r="T125" s="346"/>
      <c r="U125" s="311" t="str">
        <f t="shared" si="12"/>
        <v/>
      </c>
      <c r="V125" s="346"/>
      <c r="W125" s="346"/>
      <c r="X125" s="346"/>
      <c r="Y125" s="346"/>
      <c r="Z125" s="346"/>
      <c r="AA125" s="347"/>
      <c r="AB125" s="346"/>
      <c r="AC125" s="348"/>
      <c r="AD125" s="346"/>
      <c r="AE125" s="346"/>
      <c r="AF125" s="346"/>
      <c r="AG125" s="346"/>
    </row>
    <row r="126" spans="7:33" ht="12.75" customHeight="1">
      <c r="G126" s="1">
        <v>23</v>
      </c>
      <c r="I126" s="133" t="str">
        <f>IF(ISNA(INDEX($I$5:$O$32,MATCH(Privat!$G126,$C$5:$C$32,0),1)),"",INDEX($I$5:$O$32,MATCH(Privat!$G126,$C$5:$C$32,0),1))</f>
        <v/>
      </c>
      <c r="J126" s="36" t="str">
        <f>IF(ISNA(INDEX($I$5:$O$32,MATCH(Privat!$G126,$C$5:$C$32,0),2)),"",INDEX($I$5:$O$32,MATCH(Privat!$G126,$C$5:$C$32,0),2))</f>
        <v/>
      </c>
      <c r="K126" s="293" t="str">
        <f>IF(ISNA(INDEX($I$5:$O$32,MATCH(Privat!$G126,$C$5:$C$32,0),6)),"",INDEX($I$5:$O$32,MATCH(Privat!$G126,$C$5:$C$32,0),6))</f>
        <v/>
      </c>
      <c r="L126" s="293" t="str">
        <f t="shared" si="14"/>
        <v/>
      </c>
      <c r="M126" s="346"/>
      <c r="N126" s="346"/>
      <c r="O126" s="346"/>
      <c r="P126" s="346"/>
      <c r="Q126" s="346"/>
      <c r="R126" s="346"/>
      <c r="S126" s="346"/>
      <c r="T126" s="346"/>
      <c r="U126" s="311" t="str">
        <f t="shared" si="12"/>
        <v/>
      </c>
      <c r="V126" s="346"/>
      <c r="W126" s="346"/>
      <c r="X126" s="346"/>
      <c r="Y126" s="346"/>
      <c r="Z126" s="346"/>
      <c r="AA126" s="347"/>
      <c r="AB126" s="346"/>
      <c r="AC126" s="348"/>
      <c r="AD126" s="346"/>
      <c r="AE126" s="346"/>
      <c r="AF126" s="346"/>
      <c r="AG126" s="346"/>
    </row>
    <row r="127" spans="7:33" ht="12.75" customHeight="1">
      <c r="G127" s="1">
        <v>24</v>
      </c>
      <c r="I127" s="133" t="str">
        <f>IF(ISNA(INDEX($I$5:$O$32,MATCH(Privat!$G127,$C$5:$C$32,0),1)),"",INDEX($I$5:$O$32,MATCH(Privat!$G127,$C$5:$C$32,0),1))</f>
        <v/>
      </c>
      <c r="J127" s="36" t="str">
        <f>IF(ISNA(INDEX($I$5:$O$32,MATCH(Privat!$G127,$C$5:$C$32,0),2)),"",INDEX($I$5:$O$32,MATCH(Privat!$G127,$C$5:$C$32,0),2))</f>
        <v/>
      </c>
      <c r="K127" s="293" t="str">
        <f>IF(ISNA(INDEX($I$5:$O$32,MATCH(Privat!$G127,$C$5:$C$32,0),6)),"",INDEX($I$5:$O$32,MATCH(Privat!$G127,$C$5:$C$32,0),6))</f>
        <v/>
      </c>
      <c r="L127" s="293" t="str">
        <f t="shared" si="14"/>
        <v/>
      </c>
      <c r="M127" s="346"/>
      <c r="N127" s="346"/>
      <c r="O127" s="346"/>
      <c r="P127" s="346"/>
      <c r="Q127" s="346"/>
      <c r="R127" s="346"/>
      <c r="S127" s="346"/>
      <c r="T127" s="346"/>
      <c r="U127" s="311" t="str">
        <f t="shared" si="12"/>
        <v/>
      </c>
      <c r="V127" s="346"/>
      <c r="W127" s="346"/>
      <c r="X127" s="346"/>
      <c r="Y127" s="346"/>
      <c r="Z127" s="346"/>
      <c r="AA127" s="347"/>
      <c r="AB127" s="346"/>
      <c r="AC127" s="348"/>
      <c r="AD127" s="346"/>
      <c r="AE127" s="346"/>
      <c r="AF127" s="346"/>
      <c r="AG127" s="346"/>
    </row>
    <row r="128" spans="7:33" ht="12.75" customHeight="1">
      <c r="G128" s="1">
        <v>25</v>
      </c>
      <c r="I128" s="133" t="str">
        <f>IF(ISNA(INDEX($I$5:$O$32,MATCH(Privat!$G128,$C$5:$C$32,0),1)),"",INDEX($I$5:$O$32,MATCH(Privat!$G128,$C$5:$C$32,0),1))</f>
        <v/>
      </c>
      <c r="J128" s="36" t="str">
        <f>IF(ISNA(INDEX($I$5:$O$32,MATCH(Privat!$G128,$C$5:$C$32,0),2)),"",INDEX($I$5:$O$32,MATCH(Privat!$G128,$C$5:$C$32,0),2))</f>
        <v/>
      </c>
      <c r="K128" s="293" t="str">
        <f>IF(ISNA(INDEX($I$5:$O$32,MATCH(Privat!$G128,$C$5:$C$32,0),6)),"",INDEX($I$5:$O$32,MATCH(Privat!$G128,$C$5:$C$32,0),6))</f>
        <v/>
      </c>
      <c r="L128" s="293" t="str">
        <f t="shared" si="14"/>
        <v/>
      </c>
      <c r="M128" s="346"/>
      <c r="N128" s="346"/>
      <c r="O128" s="346"/>
      <c r="P128" s="346"/>
      <c r="Q128" s="346"/>
      <c r="R128" s="346"/>
      <c r="S128" s="346"/>
      <c r="T128" s="346"/>
      <c r="U128" s="311" t="str">
        <f t="shared" si="12"/>
        <v/>
      </c>
      <c r="V128" s="346"/>
      <c r="W128" s="346"/>
      <c r="X128" s="346"/>
      <c r="Y128" s="346"/>
      <c r="Z128" s="346"/>
      <c r="AA128" s="347"/>
      <c r="AB128" s="346"/>
      <c r="AC128" s="348"/>
      <c r="AD128" s="346"/>
      <c r="AE128" s="346"/>
      <c r="AF128" s="346"/>
      <c r="AG128" s="346"/>
    </row>
    <row r="129" spans="7:33" ht="12.75" customHeight="1">
      <c r="G129" s="1">
        <v>26</v>
      </c>
      <c r="I129" s="133" t="str">
        <f>IF(ISNA(INDEX($I$5:$O$32,MATCH(Privat!$G129,$C$5:$C$32,0),1)),"",INDEX($I$5:$O$32,MATCH(Privat!$G129,$C$5:$C$32,0),1))</f>
        <v/>
      </c>
      <c r="J129" s="36" t="str">
        <f>IF(ISNA(INDEX($I$5:$O$32,MATCH(Privat!$G129,$C$5:$C$32,0),2)),"",INDEX($I$5:$O$32,MATCH(Privat!$G129,$C$5:$C$32,0),2))</f>
        <v/>
      </c>
      <c r="K129" s="293" t="str">
        <f>IF(ISNA(INDEX($I$5:$O$32,MATCH(Privat!$G129,$C$5:$C$32,0),6)),"",INDEX($I$5:$O$32,MATCH(Privat!$G129,$C$5:$C$32,0),6))</f>
        <v/>
      </c>
      <c r="L129" s="293" t="str">
        <f t="shared" si="14"/>
        <v/>
      </c>
      <c r="M129" s="346"/>
      <c r="N129" s="346"/>
      <c r="O129" s="346"/>
      <c r="P129" s="346"/>
      <c r="Q129" s="346"/>
      <c r="R129" s="346"/>
      <c r="S129" s="346"/>
      <c r="T129" s="346"/>
      <c r="U129" s="311" t="str">
        <f t="shared" si="12"/>
        <v/>
      </c>
      <c r="V129" s="346"/>
      <c r="W129" s="346"/>
      <c r="X129" s="346"/>
      <c r="Y129" s="346"/>
      <c r="Z129" s="346"/>
      <c r="AA129" s="347"/>
      <c r="AB129" s="346"/>
      <c r="AC129" s="348"/>
      <c r="AD129" s="346"/>
      <c r="AE129" s="346"/>
      <c r="AF129" s="346"/>
      <c r="AG129" s="346"/>
    </row>
    <row r="130" spans="7:33" ht="12.75" customHeight="1" thickBot="1">
      <c r="G130" s="1">
        <v>27</v>
      </c>
      <c r="I130" s="133" t="str">
        <f>IF(ISNA(INDEX($I$5:$O$32,MATCH(Privat!$G130,$C$5:$C$32,0),1)),"",INDEX($I$5:$O$32,MATCH(Privat!$G130,$C$5:$C$32,0),1))</f>
        <v/>
      </c>
      <c r="J130" s="36" t="str">
        <f>IF(ISNA(INDEX($I$5:$O$32,MATCH(Privat!$G130,$C$5:$C$32,0),2)),"",INDEX($I$5:$O$32,MATCH(Privat!$G130,$C$5:$C$32,0),2))</f>
        <v/>
      </c>
      <c r="K130" s="293" t="str">
        <f>IF(ISNA(INDEX($I$5:$O$32,MATCH(Privat!$G130,$C$5:$C$32,0),6)),"",INDEX($I$5:$O$32,MATCH(Privat!$G130,$C$5:$C$32,0),6))</f>
        <v/>
      </c>
      <c r="L130" s="293" t="str">
        <f t="shared" si="14"/>
        <v/>
      </c>
      <c r="M130" s="346"/>
      <c r="N130" s="346"/>
      <c r="O130" s="346"/>
      <c r="P130" s="346"/>
      <c r="Q130" s="346"/>
      <c r="R130" s="346"/>
      <c r="S130" s="346"/>
      <c r="T130" s="346"/>
      <c r="U130" s="311" t="str">
        <f t="shared" si="12"/>
        <v/>
      </c>
      <c r="V130" s="346"/>
      <c r="W130" s="346"/>
      <c r="X130" s="346"/>
      <c r="Y130" s="346"/>
      <c r="Z130" s="346"/>
      <c r="AA130" s="347"/>
      <c r="AB130" s="349"/>
      <c r="AC130" s="348"/>
      <c r="AD130" s="346"/>
      <c r="AE130" s="346"/>
      <c r="AF130" s="346"/>
      <c r="AG130" s="346"/>
    </row>
    <row r="131" spans="7:33" ht="12.75" customHeight="1" thickBot="1">
      <c r="I131" s="14"/>
      <c r="J131" s="19" t="s">
        <v>10</v>
      </c>
      <c r="K131" s="301">
        <f>SUM(K104:K130)</f>
        <v>0</v>
      </c>
      <c r="L131" s="301">
        <f t="shared" ref="L131:Z131" si="15">SUM(L104:L130)</f>
        <v>0</v>
      </c>
      <c r="M131" s="301">
        <f t="shared" si="15"/>
        <v>0</v>
      </c>
      <c r="N131" s="301">
        <f t="shared" si="15"/>
        <v>0</v>
      </c>
      <c r="O131" s="301">
        <f t="shared" si="15"/>
        <v>0</v>
      </c>
      <c r="P131" s="301">
        <f t="shared" si="15"/>
        <v>0</v>
      </c>
      <c r="Q131" s="301">
        <f t="shared" si="15"/>
        <v>0</v>
      </c>
      <c r="R131" s="301">
        <f t="shared" si="15"/>
        <v>0</v>
      </c>
      <c r="S131" s="301">
        <f t="shared" si="15"/>
        <v>0</v>
      </c>
      <c r="T131" s="301">
        <f t="shared" si="15"/>
        <v>0</v>
      </c>
      <c r="U131" s="312">
        <f>K131</f>
        <v>0</v>
      </c>
      <c r="V131" s="301">
        <f t="shared" si="15"/>
        <v>0</v>
      </c>
      <c r="W131" s="301">
        <f t="shared" si="15"/>
        <v>0</v>
      </c>
      <c r="X131" s="301">
        <f t="shared" si="15"/>
        <v>0</v>
      </c>
      <c r="Y131" s="301">
        <f t="shared" si="15"/>
        <v>0</v>
      </c>
      <c r="Z131" s="301">
        <f t="shared" si="15"/>
        <v>0</v>
      </c>
      <c r="AA131" s="301">
        <f t="shared" ref="AA131:AG131" si="16">SUM(AA104:AA130)</f>
        <v>0</v>
      </c>
      <c r="AB131" s="301">
        <f t="shared" si="16"/>
        <v>0</v>
      </c>
      <c r="AC131" s="301">
        <f t="shared" si="16"/>
        <v>0</v>
      </c>
      <c r="AD131" s="301">
        <f t="shared" si="16"/>
        <v>0</v>
      </c>
      <c r="AE131" s="301">
        <f t="shared" si="16"/>
        <v>0</v>
      </c>
      <c r="AF131" s="301">
        <f t="shared" si="16"/>
        <v>0</v>
      </c>
      <c r="AG131" s="301">
        <f t="shared" si="16"/>
        <v>0</v>
      </c>
    </row>
    <row r="132" spans="7:33" s="1" customFormat="1" ht="12.75" customHeight="1">
      <c r="I132" s="135"/>
      <c r="J132" s="42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</row>
    <row r="133" spans="7:33" s="1" customFormat="1" ht="12.75" customHeight="1">
      <c r="I133" s="135"/>
      <c r="J133" s="42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</row>
    <row r="134" spans="7:33" s="1" customFormat="1" ht="12.75" customHeight="1">
      <c r="I134" s="135"/>
      <c r="J134" s="42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</row>
    <row r="135" spans="7:33" s="1" customFormat="1" ht="12.75" customHeight="1">
      <c r="I135" s="135"/>
      <c r="J135" s="42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</row>
    <row r="136" spans="7:33" s="1" customFormat="1" ht="12.75" customHeight="1">
      <c r="I136" s="135"/>
      <c r="J136" s="42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</row>
    <row r="137" spans="7:33" s="1" customFormat="1" ht="12.75" customHeight="1">
      <c r="I137" s="135"/>
      <c r="J137" s="42"/>
      <c r="K137" s="136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  <c r="V137" s="136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</row>
    <row r="138" spans="7:33" s="1" customFormat="1" ht="12.75" customHeight="1">
      <c r="I138" s="135"/>
      <c r="J138" s="42"/>
      <c r="K138" s="136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</row>
    <row r="139" spans="7:33" s="1" customFormat="1" ht="12.75" customHeight="1">
      <c r="I139" s="135"/>
      <c r="J139" s="42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</row>
    <row r="140" spans="7:33" s="1" customFormat="1" ht="12.75" customHeight="1">
      <c r="I140" s="135"/>
      <c r="J140" s="42"/>
      <c r="K140" s="136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</row>
    <row r="141" spans="7:33" s="1" customFormat="1" ht="12.75" customHeight="1">
      <c r="I141" s="135"/>
      <c r="J141" s="42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</row>
    <row r="142" spans="7:33" s="1" customFormat="1" ht="12.75" customHeight="1">
      <c r="I142" s="135"/>
      <c r="J142" s="42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</row>
    <row r="143" spans="7:33" s="1" customFormat="1" ht="12.75" customHeight="1">
      <c r="I143" s="135"/>
      <c r="J143" s="42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</row>
    <row r="144" spans="7:33" s="1" customFormat="1" ht="12.75" customHeight="1">
      <c r="I144" s="135"/>
      <c r="J144" s="42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</row>
    <row r="145" spans="1:33" s="1" customFormat="1" ht="12.75" customHeight="1">
      <c r="I145" s="135"/>
      <c r="J145" s="42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</row>
    <row r="146" spans="1:33" s="1" customFormat="1" ht="12.75" customHeight="1">
      <c r="I146" s="135"/>
      <c r="J146" s="42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</row>
    <row r="147" spans="1:33" s="1" customFormat="1" ht="12.75" customHeight="1">
      <c r="I147" s="135"/>
      <c r="J147" s="42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</row>
    <row r="148" spans="1:33" ht="12.75" customHeight="1"/>
    <row r="149" spans="1:33" ht="12.75" customHeight="1">
      <c r="I149" s="1"/>
      <c r="J149" s="17" t="str">
        <f>CONCATENATE("Privat"," ",Übersicht!$C$82," ",Übersicht!$C$3)</f>
        <v xml:space="preserve">Privat  </v>
      </c>
    </row>
    <row r="150" spans="1:33" ht="12.75" customHeight="1" thickBot="1">
      <c r="I150" s="1"/>
      <c r="J150" s="1"/>
    </row>
    <row r="151" spans="1:33" ht="12.75" customHeight="1">
      <c r="I151" s="7" t="s">
        <v>0</v>
      </c>
      <c r="J151" s="3" t="s">
        <v>1</v>
      </c>
      <c r="K151" s="58" t="s">
        <v>11</v>
      </c>
      <c r="L151" s="58" t="s">
        <v>77</v>
      </c>
      <c r="M151" s="442">
        <f>Übersicht!B90</f>
        <v>0</v>
      </c>
      <c r="N151" s="442">
        <f>Übersicht!B91</f>
        <v>0</v>
      </c>
      <c r="O151" s="442">
        <f>Übersicht!B92</f>
        <v>0</v>
      </c>
      <c r="P151" s="442">
        <f>Übersicht!B93</f>
        <v>0</v>
      </c>
      <c r="Q151" s="442">
        <f>Übersicht!B94</f>
        <v>0</v>
      </c>
      <c r="R151" s="442">
        <f>Übersicht!B95</f>
        <v>0</v>
      </c>
      <c r="S151" s="442">
        <f>Übersicht!B96</f>
        <v>0</v>
      </c>
      <c r="T151" s="442">
        <f>Übersicht!B97</f>
        <v>0</v>
      </c>
      <c r="U151" s="310" t="str">
        <f>K151</f>
        <v>Privat</v>
      </c>
      <c r="V151" s="442">
        <f>Übersicht!B98</f>
        <v>0</v>
      </c>
      <c r="W151" s="442">
        <f>Übersicht!B99</f>
        <v>0</v>
      </c>
      <c r="X151" s="442">
        <f>Übersicht!B100</f>
        <v>0</v>
      </c>
      <c r="Y151" s="442">
        <f>Übersicht!B101</f>
        <v>0</v>
      </c>
      <c r="Z151" s="442">
        <f>Übersicht!B102</f>
        <v>0</v>
      </c>
      <c r="AA151" s="442">
        <f>Übersicht!C103</f>
        <v>0</v>
      </c>
      <c r="AB151" s="442">
        <f>Übersicht!D104</f>
        <v>0</v>
      </c>
      <c r="AC151" s="442">
        <f>Übersicht!E105</f>
        <v>0</v>
      </c>
      <c r="AD151" s="442">
        <f>Übersicht!F106</f>
        <v>0</v>
      </c>
      <c r="AE151" s="442">
        <f>Übersicht!G107</f>
        <v>0</v>
      </c>
      <c r="AF151" s="442">
        <f>Übersicht!H108</f>
        <v>0</v>
      </c>
      <c r="AG151" s="442">
        <f>Übersicht!I109</f>
        <v>0</v>
      </c>
    </row>
    <row r="152" spans="1:33" ht="12.75" customHeight="1" thickBot="1">
      <c r="I152" s="10" t="s">
        <v>14</v>
      </c>
      <c r="J152" s="11" t="s">
        <v>2</v>
      </c>
      <c r="K152" s="59" t="s">
        <v>3</v>
      </c>
      <c r="L152" s="59"/>
      <c r="M152" s="443"/>
      <c r="N152" s="443"/>
      <c r="O152" s="443"/>
      <c r="P152" s="443"/>
      <c r="Q152" s="443"/>
      <c r="R152" s="443"/>
      <c r="S152" s="443"/>
      <c r="T152" s="443"/>
      <c r="U152" s="309" t="str">
        <f t="shared" ref="U152" si="17">K152</f>
        <v>Verrech.</v>
      </c>
      <c r="V152" s="443"/>
      <c r="W152" s="443"/>
      <c r="X152" s="443"/>
      <c r="Y152" s="443"/>
      <c r="Z152" s="443"/>
      <c r="AA152" s="443"/>
      <c r="AB152" s="443"/>
      <c r="AC152" s="443"/>
      <c r="AD152" s="443"/>
      <c r="AE152" s="443"/>
      <c r="AF152" s="443"/>
      <c r="AG152" s="443"/>
    </row>
    <row r="153" spans="1:33" ht="12.75" customHeight="1">
      <c r="A153" s="290"/>
      <c r="B153" s="290"/>
      <c r="C153" s="290"/>
      <c r="D153" s="290"/>
      <c r="E153" s="290"/>
      <c r="F153" s="290"/>
      <c r="G153" s="290">
        <v>1</v>
      </c>
      <c r="H153" s="290"/>
      <c r="I153" s="291">
        <f t="shared" ref="I153:K154" si="18">I10</f>
        <v>0</v>
      </c>
      <c r="J153" s="292" t="str">
        <f t="shared" si="18"/>
        <v/>
      </c>
      <c r="K153" s="293">
        <f t="shared" si="18"/>
        <v>0</v>
      </c>
      <c r="L153" s="293" t="str">
        <f>IF(SUM(M153:Z153)&gt;0,SUM(M153:O153),"")</f>
        <v/>
      </c>
      <c r="M153" s="297">
        <f>IF(Übersicht!$G$90&gt;0,$K153*(Übersicht!$G$90/Übersicht!$G$110),0)</f>
        <v>0</v>
      </c>
      <c r="N153" s="297">
        <f>IF(Übersicht!$G$91&gt;0,$K153*(Übersicht!$G$91/Übersicht!$G$110),0)</f>
        <v>0</v>
      </c>
      <c r="O153" s="297">
        <f>IF(Übersicht!$G$92&gt;0,$K153*(Übersicht!$G$92/Übersicht!$G$110),0)</f>
        <v>0</v>
      </c>
      <c r="P153" s="297">
        <f>IF(Übersicht!$G$93&gt;0,$K153*(Übersicht!$G$93/Übersicht!$G$110),0)</f>
        <v>0</v>
      </c>
      <c r="Q153" s="297">
        <f>IF(Übersicht!$G$94&gt;0,$K153*(Übersicht!$G$94/Übersicht!$G$110),0)</f>
        <v>0</v>
      </c>
      <c r="R153" s="297">
        <f>IF(Übersicht!$G$95&gt;0,$K153*(Übersicht!$G$95/Übersicht!$G$110),0)</f>
        <v>0</v>
      </c>
      <c r="S153" s="297">
        <f>IF(Übersicht!$G$96&gt;0,$K153*(Übersicht!$G$96/Übersicht!$G$110),0)</f>
        <v>0</v>
      </c>
      <c r="T153" s="297">
        <f>IF(Übersicht!$G$97&gt;0,$K153*(Übersicht!$G$97/Übersicht!$G$110),0)</f>
        <v>0</v>
      </c>
      <c r="U153" s="311">
        <f t="shared" ref="U153:U179" si="19">K153</f>
        <v>0</v>
      </c>
      <c r="V153" s="297">
        <f>IF(Übersicht!$G$98&gt;0,$K153*(Übersicht!$G$98/Übersicht!$G$110),0)</f>
        <v>0</v>
      </c>
      <c r="W153" s="297">
        <f>IF(Übersicht!$G$99&gt;0,$K153*(Übersicht!$G$99/Übersicht!$G$110),0)</f>
        <v>0</v>
      </c>
      <c r="X153" s="297">
        <f>IF(Übersicht!$G$100&gt;0,$K153*(Übersicht!$G$100/Übersicht!$G$110),0)</f>
        <v>0</v>
      </c>
      <c r="Y153" s="297">
        <f>IF(Übersicht!$G$101&gt;0,$K153*(Übersicht!$G$101/Übersicht!$G$110),0)</f>
        <v>0</v>
      </c>
      <c r="Z153" s="297">
        <f>IF(Übersicht!$G$102&gt;0,$K153*(Übersicht!$G$102/Übersicht!$G$110),0)</f>
        <v>0</v>
      </c>
      <c r="AA153" s="298">
        <f>IF(Übersicht!$G$103&gt;0,$K153*(Übersicht!$G$103/Übersicht!$G$110),0)</f>
        <v>0</v>
      </c>
      <c r="AB153" s="297">
        <f>IF(Übersicht!$G$104&gt;0,$K153*(Übersicht!$G$104/Übersicht!$G$110),0)</f>
        <v>0</v>
      </c>
      <c r="AC153" s="299">
        <f>IF(Übersicht!$G$105&gt;0,$K153*(Übersicht!$G$105/Übersicht!$G$110),0)</f>
        <v>0</v>
      </c>
      <c r="AD153" s="297">
        <f>IF(Übersicht!$G$106&gt;0,$K153*(Übersicht!$G$106/Übersicht!$G$110),0)</f>
        <v>0</v>
      </c>
      <c r="AE153" s="297">
        <f>IF(Übersicht!$G$107&gt;0,$K153*(Übersicht!$G$107/Übersicht!$G$110),0)</f>
        <v>0</v>
      </c>
      <c r="AF153" s="297">
        <f>IF(Übersicht!$G$108&gt;0,$K153*(Übersicht!$G$108/Übersicht!$G$110),0)</f>
        <v>0</v>
      </c>
      <c r="AG153" s="297">
        <f>IF(Übersicht!$G$109&gt;0,$K153*(Übersicht!$G$109/Übersicht!$G$110),0)</f>
        <v>0</v>
      </c>
    </row>
    <row r="154" spans="1:33" ht="12.75" customHeight="1">
      <c r="A154" s="290"/>
      <c r="B154" s="290"/>
      <c r="C154" s="290"/>
      <c r="D154" s="290"/>
      <c r="E154" s="290"/>
      <c r="F154" s="290"/>
      <c r="G154" s="290">
        <v>2</v>
      </c>
      <c r="H154" s="290"/>
      <c r="I154" s="291">
        <f t="shared" si="18"/>
        <v>0</v>
      </c>
      <c r="J154" s="292" t="str">
        <f t="shared" si="18"/>
        <v/>
      </c>
      <c r="K154" s="293">
        <f t="shared" si="18"/>
        <v>0</v>
      </c>
      <c r="L154" s="294" t="str">
        <f t="shared" ref="L154:L179" si="20">IF(SUM(M154:Z154)&gt;0,SUM(M154:O154),"")</f>
        <v/>
      </c>
      <c r="M154" s="300">
        <f>IF(Übersicht!$G$90&gt;0,$K154*(Übersicht!$G$90/Übersicht!$G$110),0)</f>
        <v>0</v>
      </c>
      <c r="N154" s="300">
        <f>IF(Übersicht!$G$91&gt;0,$K154*(Übersicht!$G$91/Übersicht!$G$110),0)</f>
        <v>0</v>
      </c>
      <c r="O154" s="300">
        <f>IF(Übersicht!$G$92&gt;0,$K154*(Übersicht!$G$92/Übersicht!$G$110),0)</f>
        <v>0</v>
      </c>
      <c r="P154" s="300">
        <f>IF(Übersicht!$G$93&gt;0,$K154*(Übersicht!$G$93/Übersicht!$G$110),0)</f>
        <v>0</v>
      </c>
      <c r="Q154" s="300">
        <f>IF(Übersicht!$G$94&gt;0,$K154*(Übersicht!$G$94/Übersicht!$G$110),0)</f>
        <v>0</v>
      </c>
      <c r="R154" s="300">
        <f>IF(Übersicht!$G$95&gt;0,$K154*(Übersicht!$G$95/Übersicht!$G$110),0)</f>
        <v>0</v>
      </c>
      <c r="S154" s="300">
        <f>IF(Übersicht!$G$96&gt;0,$K154*(Übersicht!$G$96/Übersicht!$G$110),0)</f>
        <v>0</v>
      </c>
      <c r="T154" s="300">
        <f>IF(Übersicht!$G$97&gt;0,$K154*(Übersicht!$G$97/Übersicht!$G$110),0)</f>
        <v>0</v>
      </c>
      <c r="U154" s="311">
        <f t="shared" si="19"/>
        <v>0</v>
      </c>
      <c r="V154" s="300">
        <f>IF(Übersicht!$G$98&gt;0,$K154*(Übersicht!$G$98/Übersicht!$G$110),0)</f>
        <v>0</v>
      </c>
      <c r="W154" s="300">
        <f>IF(Übersicht!$G$99&gt;0,$K154*(Übersicht!$G$99/Übersicht!$G$110),0)</f>
        <v>0</v>
      </c>
      <c r="X154" s="300">
        <f>IF(Übersicht!$G$100&gt;0,$K154*(Übersicht!$G$100/Übersicht!$G$110),0)</f>
        <v>0</v>
      </c>
      <c r="Y154" s="300">
        <f>IF(Übersicht!$G$101&gt;0,$K154*(Übersicht!$G$101/Übersicht!$G$110),0)</f>
        <v>0</v>
      </c>
      <c r="Z154" s="300">
        <f>IF(Übersicht!$G$102&gt;0,$K154*(Übersicht!$G$102/Übersicht!$G$110),0)</f>
        <v>0</v>
      </c>
      <c r="AA154" s="300">
        <f>IF(Übersicht!$G$103&gt;0,$K154*(Übersicht!$G$103/Übersicht!$G$110),0)</f>
        <v>0</v>
      </c>
      <c r="AB154" s="300">
        <f>IF(Übersicht!$G$104&gt;0,$K154*(Übersicht!$G$104/Übersicht!$G$110),0)</f>
        <v>0</v>
      </c>
      <c r="AC154" s="300">
        <f>IF(Übersicht!$G$105&gt;0,$K154*(Übersicht!$G$105/Übersicht!$G$110),0)</f>
        <v>0</v>
      </c>
      <c r="AD154" s="300">
        <f>IF(Übersicht!$G$106&gt;0,$K154*(Übersicht!$G$106/Übersicht!$G$110),0)</f>
        <v>0</v>
      </c>
      <c r="AE154" s="300">
        <f>IF(Übersicht!$G$107&gt;0,$K154*(Übersicht!$G$107/Übersicht!$G$110),0)</f>
        <v>0</v>
      </c>
      <c r="AF154" s="300">
        <f>IF(Übersicht!$G$108&gt;0,$K154*(Übersicht!$G$108/Übersicht!$G$110),0)</f>
        <v>0</v>
      </c>
      <c r="AG154" s="300">
        <f>IF(Übersicht!$G$109&gt;0,$K154*(Übersicht!$G$109/Übersicht!$G$110),0)</f>
        <v>0</v>
      </c>
    </row>
    <row r="155" spans="1:33" ht="12.75" customHeight="1">
      <c r="A155" s="290"/>
      <c r="B155" s="290"/>
      <c r="C155" s="290"/>
      <c r="D155" s="290"/>
      <c r="E155" s="290"/>
      <c r="F155" s="290"/>
      <c r="G155" s="290">
        <v>3</v>
      </c>
      <c r="H155" s="290"/>
      <c r="I155" s="291" t="str">
        <f>IF(ISNA(INDEX($I$5:$O$32,MATCH(Privat!$G155,$E$5:$E$32,0),1)),"",INDEX($I$5:$O$32,MATCH(Privat!$G155,$E$5:$E$32,0),1))</f>
        <v/>
      </c>
      <c r="J155" s="292" t="str">
        <f>IF(ISNA(INDEX($I$5:$O$32,MATCH(Privat!$G155,$E$5:$E$32,0),2)),"",INDEX($I$5:$O$32,MATCH(Privat!$G155,$E$5:$E$32,0),2))</f>
        <v/>
      </c>
      <c r="K155" s="293" t="str">
        <f>IF(ISNA(INDEX($I$5:$O$32,MATCH(Privat!$G155,$E$5:$E$32,0),7)),"",INDEX($I$5:$O$32,MATCH(Privat!$G155,$E$5:$E$32,0),7))</f>
        <v/>
      </c>
      <c r="L155" s="293" t="str">
        <f t="shared" si="20"/>
        <v/>
      </c>
      <c r="M155" s="346"/>
      <c r="N155" s="346"/>
      <c r="O155" s="346"/>
      <c r="P155" s="346"/>
      <c r="Q155" s="346"/>
      <c r="R155" s="346"/>
      <c r="S155" s="346"/>
      <c r="T155" s="346"/>
      <c r="U155" s="311" t="str">
        <f>K155</f>
        <v/>
      </c>
      <c r="V155" s="346"/>
      <c r="W155" s="346"/>
      <c r="X155" s="346"/>
      <c r="Y155" s="346"/>
      <c r="Z155" s="346"/>
      <c r="AA155" s="347"/>
      <c r="AB155" s="346"/>
      <c r="AC155" s="348"/>
      <c r="AD155" s="346"/>
      <c r="AE155" s="346"/>
      <c r="AF155" s="346"/>
      <c r="AG155" s="346"/>
    </row>
    <row r="156" spans="1:33" ht="12.75" customHeight="1">
      <c r="A156" s="290"/>
      <c r="B156" s="290"/>
      <c r="C156" s="290"/>
      <c r="D156" s="290"/>
      <c r="E156" s="290"/>
      <c r="F156" s="290"/>
      <c r="G156" s="290">
        <v>4</v>
      </c>
      <c r="H156" s="290"/>
      <c r="I156" s="291" t="str">
        <f>IF(ISNA(INDEX($I$5:$O$32,MATCH(Privat!$G156,$E$5:$E$32,0),1)),"",INDEX($I$5:$O$32,MATCH(Privat!$G156,$E$5:$E$32,0),1))</f>
        <v/>
      </c>
      <c r="J156" s="292" t="str">
        <f>IF(ISNA(INDEX($I$5:$O$32,MATCH(Privat!$G156,$E$5:$E$32,0),2)),"",INDEX($I$5:$O$32,MATCH(Privat!$G156,$E$5:$E$32,0),2))</f>
        <v/>
      </c>
      <c r="K156" s="293" t="str">
        <f>IF(ISNA(INDEX($I$5:$O$32,MATCH(Privat!$G156,$E$5:$E$32,0),7)),"",INDEX($I$5:$O$32,MATCH(Privat!$G156,$E$5:$E$32,0),7))</f>
        <v/>
      </c>
      <c r="L156" s="293" t="str">
        <f t="shared" si="20"/>
        <v/>
      </c>
      <c r="M156" s="346"/>
      <c r="N156" s="346"/>
      <c r="O156" s="346"/>
      <c r="P156" s="346"/>
      <c r="Q156" s="346"/>
      <c r="R156" s="346"/>
      <c r="S156" s="346"/>
      <c r="T156" s="346"/>
      <c r="U156" s="311" t="str">
        <f t="shared" si="19"/>
        <v/>
      </c>
      <c r="V156" s="346"/>
      <c r="W156" s="346"/>
      <c r="X156" s="346"/>
      <c r="Y156" s="346"/>
      <c r="Z156" s="346"/>
      <c r="AA156" s="347"/>
      <c r="AB156" s="346"/>
      <c r="AC156" s="348"/>
      <c r="AD156" s="346"/>
      <c r="AE156" s="346"/>
      <c r="AF156" s="346"/>
      <c r="AG156" s="346"/>
    </row>
    <row r="157" spans="1:33" ht="12.75" customHeight="1">
      <c r="A157" s="290"/>
      <c r="B157" s="290"/>
      <c r="C157" s="290"/>
      <c r="D157" s="290"/>
      <c r="E157" s="290"/>
      <c r="F157" s="290"/>
      <c r="G157" s="290">
        <v>5</v>
      </c>
      <c r="H157" s="290"/>
      <c r="I157" s="291" t="str">
        <f>IF(ISNA(INDEX($I$5:$O$32,MATCH(Privat!$G157,$E$5:$E$32,0),1)),"",INDEX($I$5:$O$32,MATCH(Privat!$G157,$E$5:$E$32,0),1))</f>
        <v/>
      </c>
      <c r="J157" s="292" t="str">
        <f>IF(ISNA(INDEX($I$5:$O$32,MATCH(Privat!$G157,$E$5:$E$32,0),2)),"",INDEX($I$5:$O$32,MATCH(Privat!$G157,$E$5:$E$32,0),2))</f>
        <v/>
      </c>
      <c r="K157" s="293" t="str">
        <f>IF(ISNA(INDEX($I$5:$O$32,MATCH(Privat!$G157,$E$5:$E$32,0),7)),"",INDEX($I$5:$O$32,MATCH(Privat!$G157,$E$5:$E$32,0),7))</f>
        <v/>
      </c>
      <c r="L157" s="293" t="str">
        <f t="shared" si="20"/>
        <v/>
      </c>
      <c r="M157" s="346"/>
      <c r="N157" s="346"/>
      <c r="O157" s="346"/>
      <c r="P157" s="346"/>
      <c r="Q157" s="346"/>
      <c r="R157" s="346"/>
      <c r="S157" s="346"/>
      <c r="T157" s="346"/>
      <c r="U157" s="311" t="str">
        <f t="shared" si="19"/>
        <v/>
      </c>
      <c r="V157" s="346"/>
      <c r="W157" s="346"/>
      <c r="X157" s="346"/>
      <c r="Y157" s="346"/>
      <c r="Z157" s="346"/>
      <c r="AA157" s="347"/>
      <c r="AB157" s="346"/>
      <c r="AC157" s="348"/>
      <c r="AD157" s="346"/>
      <c r="AE157" s="346"/>
      <c r="AF157" s="346"/>
      <c r="AG157" s="346"/>
    </row>
    <row r="158" spans="1:33" ht="12.75" customHeight="1">
      <c r="A158" s="290"/>
      <c r="B158" s="290"/>
      <c r="C158" s="290"/>
      <c r="D158" s="290"/>
      <c r="E158" s="290"/>
      <c r="F158" s="290"/>
      <c r="G158" s="290">
        <v>6</v>
      </c>
      <c r="H158" s="290"/>
      <c r="I158" s="291" t="str">
        <f>IF(ISNA(INDEX($I$5:$O$32,MATCH(Privat!$G158,$E$5:$E$32,0),1)),"",INDEX($I$5:$O$32,MATCH(Privat!$G158,$E$5:$E$32,0),1))</f>
        <v/>
      </c>
      <c r="J158" s="292" t="str">
        <f>IF(ISNA(INDEX($I$5:$O$32,MATCH(Privat!$G158,$E$5:$E$32,0),2)),"",INDEX($I$5:$O$32,MATCH(Privat!$G158,$E$5:$E$32,0),2))</f>
        <v/>
      </c>
      <c r="K158" s="293" t="str">
        <f>IF(ISNA(INDEX($I$5:$O$32,MATCH(Privat!$G158,$E$5:$E$32,0),7)),"",INDEX($I$5:$O$32,MATCH(Privat!$G158,$E$5:$E$32,0),7))</f>
        <v/>
      </c>
      <c r="L158" s="293" t="str">
        <f t="shared" si="20"/>
        <v/>
      </c>
      <c r="M158" s="346"/>
      <c r="N158" s="346"/>
      <c r="O158" s="346"/>
      <c r="P158" s="346"/>
      <c r="Q158" s="346"/>
      <c r="R158" s="346"/>
      <c r="S158" s="346"/>
      <c r="T158" s="346"/>
      <c r="U158" s="311" t="str">
        <f t="shared" si="19"/>
        <v/>
      </c>
      <c r="V158" s="346"/>
      <c r="W158" s="346"/>
      <c r="X158" s="346"/>
      <c r="Y158" s="346"/>
      <c r="Z158" s="346"/>
      <c r="AA158" s="347"/>
      <c r="AB158" s="346"/>
      <c r="AC158" s="348"/>
      <c r="AD158" s="346"/>
      <c r="AE158" s="346"/>
      <c r="AF158" s="346"/>
      <c r="AG158" s="346"/>
    </row>
    <row r="159" spans="1:33" ht="12.75" customHeight="1">
      <c r="A159" s="290"/>
      <c r="B159" s="290"/>
      <c r="C159" s="290"/>
      <c r="D159" s="290"/>
      <c r="E159" s="290"/>
      <c r="F159" s="290"/>
      <c r="G159" s="290">
        <v>7</v>
      </c>
      <c r="H159" s="290"/>
      <c r="I159" s="291" t="str">
        <f>IF(ISNA(INDEX($I$5:$O$32,MATCH(Privat!$G159,$E$5:$E$32,0),1)),"",INDEX($I$5:$O$32,MATCH(Privat!$G159,$E$5:$E$32,0),1))</f>
        <v/>
      </c>
      <c r="J159" s="292" t="str">
        <f>IF(ISNA(INDEX($I$5:$O$32,MATCH(Privat!$G159,$E$5:$E$32,0),2)),"",INDEX($I$5:$O$32,MATCH(Privat!$G159,$E$5:$E$32,0),2))</f>
        <v/>
      </c>
      <c r="K159" s="293" t="str">
        <f>IF(ISNA(INDEX($I$5:$O$32,MATCH(Privat!$G159,$E$5:$E$32,0),7)),"",INDEX($I$5:$O$32,MATCH(Privat!$G159,$E$5:$E$32,0),7))</f>
        <v/>
      </c>
      <c r="L159" s="293" t="str">
        <f t="shared" si="20"/>
        <v/>
      </c>
      <c r="M159" s="346"/>
      <c r="N159" s="346"/>
      <c r="O159" s="346"/>
      <c r="P159" s="346"/>
      <c r="Q159" s="346"/>
      <c r="R159" s="346"/>
      <c r="S159" s="346"/>
      <c r="T159" s="346"/>
      <c r="U159" s="311" t="str">
        <f t="shared" si="19"/>
        <v/>
      </c>
      <c r="V159" s="346"/>
      <c r="W159" s="346"/>
      <c r="X159" s="346"/>
      <c r="Y159" s="346"/>
      <c r="Z159" s="346"/>
      <c r="AA159" s="347"/>
      <c r="AB159" s="346"/>
      <c r="AC159" s="348"/>
      <c r="AD159" s="346"/>
      <c r="AE159" s="346"/>
      <c r="AF159" s="346"/>
      <c r="AG159" s="346"/>
    </row>
    <row r="160" spans="1:33" ht="12.75" customHeight="1">
      <c r="A160" s="290"/>
      <c r="B160" s="290"/>
      <c r="C160" s="290"/>
      <c r="D160" s="290"/>
      <c r="E160" s="290"/>
      <c r="F160" s="290"/>
      <c r="G160" s="290">
        <v>8</v>
      </c>
      <c r="H160" s="290"/>
      <c r="I160" s="291" t="str">
        <f>IF(ISNA(INDEX($I$5:$O$32,MATCH(Privat!$G160,$E$5:$E$32,0),1)),"",INDEX($I$5:$O$32,MATCH(Privat!$G160,$E$5:$E$32,0),1))</f>
        <v/>
      </c>
      <c r="J160" s="292" t="str">
        <f>IF(ISNA(INDEX($I$5:$O$32,MATCH(Privat!$G160,$E$5:$E$32,0),2)),"",INDEX($I$5:$O$32,MATCH(Privat!$G160,$E$5:$E$32,0),2))</f>
        <v/>
      </c>
      <c r="K160" s="293" t="str">
        <f>IF(ISNA(INDEX($I$5:$O$32,MATCH(Privat!$G160,$E$5:$E$32,0),7)),"",INDEX($I$5:$O$32,MATCH(Privat!$G160,$E$5:$E$32,0),7))</f>
        <v/>
      </c>
      <c r="L160" s="293" t="str">
        <f t="shared" si="20"/>
        <v/>
      </c>
      <c r="M160" s="346"/>
      <c r="N160" s="346"/>
      <c r="O160" s="346"/>
      <c r="P160" s="346"/>
      <c r="Q160" s="346"/>
      <c r="R160" s="346"/>
      <c r="S160" s="346"/>
      <c r="T160" s="346"/>
      <c r="U160" s="311" t="str">
        <f t="shared" si="19"/>
        <v/>
      </c>
      <c r="V160" s="346"/>
      <c r="W160" s="346"/>
      <c r="X160" s="346"/>
      <c r="Y160" s="346"/>
      <c r="Z160" s="346"/>
      <c r="AA160" s="347"/>
      <c r="AB160" s="346"/>
      <c r="AC160" s="348"/>
      <c r="AD160" s="346"/>
      <c r="AE160" s="346"/>
      <c r="AF160" s="346"/>
      <c r="AG160" s="346"/>
    </row>
    <row r="161" spans="1:33" ht="12.75" customHeight="1">
      <c r="A161" s="290"/>
      <c r="B161" s="290"/>
      <c r="C161" s="290"/>
      <c r="D161" s="290"/>
      <c r="E161" s="290"/>
      <c r="F161" s="290"/>
      <c r="G161" s="290">
        <v>9</v>
      </c>
      <c r="H161" s="290"/>
      <c r="I161" s="291" t="str">
        <f>IF(ISNA(INDEX($I$5:$O$32,MATCH(Privat!$G161,$E$5:$E$32,0),1)),"",INDEX($I$5:$O$32,MATCH(Privat!$G161,$E$5:$E$32,0),1))</f>
        <v/>
      </c>
      <c r="J161" s="292" t="str">
        <f>IF(ISNA(INDEX($I$5:$O$32,MATCH(Privat!$G161,$E$5:$E$32,0),2)),"",INDEX($I$5:$O$32,MATCH(Privat!$G161,$E$5:$E$32,0),2))</f>
        <v/>
      </c>
      <c r="K161" s="293" t="str">
        <f>IF(ISNA(INDEX($I$5:$O$32,MATCH(Privat!$G161,$E$5:$E$32,0),7)),"",INDEX($I$5:$O$32,MATCH(Privat!$G161,$E$5:$E$32,0),7))</f>
        <v/>
      </c>
      <c r="L161" s="293" t="str">
        <f t="shared" si="20"/>
        <v/>
      </c>
      <c r="M161" s="346"/>
      <c r="N161" s="346"/>
      <c r="O161" s="346"/>
      <c r="P161" s="346"/>
      <c r="Q161" s="346"/>
      <c r="R161" s="346"/>
      <c r="S161" s="346"/>
      <c r="T161" s="346"/>
      <c r="U161" s="311" t="str">
        <f t="shared" si="19"/>
        <v/>
      </c>
      <c r="V161" s="346"/>
      <c r="W161" s="346"/>
      <c r="X161" s="346"/>
      <c r="Y161" s="346"/>
      <c r="Z161" s="346"/>
      <c r="AA161" s="347"/>
      <c r="AB161" s="346"/>
      <c r="AC161" s="348"/>
      <c r="AD161" s="346"/>
      <c r="AE161" s="346"/>
      <c r="AF161" s="346"/>
      <c r="AG161" s="346"/>
    </row>
    <row r="162" spans="1:33" ht="12.75" customHeight="1">
      <c r="A162" s="290"/>
      <c r="B162" s="290"/>
      <c r="C162" s="290"/>
      <c r="D162" s="290"/>
      <c r="E162" s="290"/>
      <c r="F162" s="290"/>
      <c r="G162" s="290">
        <v>10</v>
      </c>
      <c r="H162" s="290"/>
      <c r="I162" s="291" t="str">
        <f>IF(ISNA(INDEX($I$5:$O$32,MATCH(Privat!$G162,$E$5:$E$32,0),1)),"",INDEX($I$5:$O$32,MATCH(Privat!$G162,$E$5:$E$32,0),1))</f>
        <v/>
      </c>
      <c r="J162" s="292" t="str">
        <f>IF(ISNA(INDEX($I$5:$O$32,MATCH(Privat!$G162,$E$5:$E$32,0),2)),"",INDEX($I$5:$O$32,MATCH(Privat!$G162,$E$5:$E$32,0),2))</f>
        <v/>
      </c>
      <c r="K162" s="293" t="str">
        <f>IF(ISNA(INDEX($I$5:$O$32,MATCH(Privat!$G162,$E$5:$E$32,0),7)),"",INDEX($I$5:$O$32,MATCH(Privat!$G162,$E$5:$E$32,0),7))</f>
        <v/>
      </c>
      <c r="L162" s="293" t="str">
        <f t="shared" si="20"/>
        <v/>
      </c>
      <c r="M162" s="346"/>
      <c r="N162" s="346"/>
      <c r="O162" s="346"/>
      <c r="P162" s="346"/>
      <c r="Q162" s="346"/>
      <c r="R162" s="346"/>
      <c r="S162" s="346"/>
      <c r="T162" s="346"/>
      <c r="U162" s="311" t="str">
        <f t="shared" si="19"/>
        <v/>
      </c>
      <c r="V162" s="346"/>
      <c r="W162" s="346"/>
      <c r="X162" s="346"/>
      <c r="Y162" s="346"/>
      <c r="Z162" s="346"/>
      <c r="AA162" s="347"/>
      <c r="AB162" s="346"/>
      <c r="AC162" s="348"/>
      <c r="AD162" s="346"/>
      <c r="AE162" s="346"/>
      <c r="AF162" s="346"/>
      <c r="AG162" s="346"/>
    </row>
    <row r="163" spans="1:33" ht="12.75" customHeight="1">
      <c r="A163" s="290"/>
      <c r="B163" s="290"/>
      <c r="C163" s="290"/>
      <c r="D163" s="290"/>
      <c r="E163" s="290"/>
      <c r="F163" s="290"/>
      <c r="G163" s="290">
        <v>11</v>
      </c>
      <c r="H163" s="290"/>
      <c r="I163" s="291" t="str">
        <f>IF(ISNA(INDEX($I$5:$O$32,MATCH(Privat!$G163,$E$5:$E$32,0),1)),"",INDEX($I$5:$O$32,MATCH(Privat!$G163,$E$5:$E$32,0),1))</f>
        <v/>
      </c>
      <c r="J163" s="292" t="str">
        <f>IF(ISNA(INDEX($I$5:$O$32,MATCH(Privat!$G163,$E$5:$E$32,0),2)),"",INDEX($I$5:$O$32,MATCH(Privat!$G163,$E$5:$E$32,0),2))</f>
        <v/>
      </c>
      <c r="K163" s="293" t="str">
        <f>IF(ISNA(INDEX($I$5:$O$32,MATCH(Privat!$G163,$E$5:$E$32,0),7)),"",INDEX($I$5:$O$32,MATCH(Privat!$G163,$E$5:$E$32,0),7))</f>
        <v/>
      </c>
      <c r="L163" s="293" t="str">
        <f t="shared" si="20"/>
        <v/>
      </c>
      <c r="M163" s="346"/>
      <c r="N163" s="346"/>
      <c r="O163" s="346"/>
      <c r="P163" s="346"/>
      <c r="Q163" s="346"/>
      <c r="R163" s="346"/>
      <c r="S163" s="346"/>
      <c r="T163" s="346"/>
      <c r="U163" s="311" t="str">
        <f t="shared" si="19"/>
        <v/>
      </c>
      <c r="V163" s="346"/>
      <c r="W163" s="346"/>
      <c r="X163" s="346"/>
      <c r="Y163" s="346"/>
      <c r="Z163" s="346"/>
      <c r="AA163" s="347"/>
      <c r="AB163" s="346"/>
      <c r="AC163" s="348"/>
      <c r="AD163" s="346"/>
      <c r="AE163" s="346"/>
      <c r="AF163" s="346"/>
      <c r="AG163" s="346"/>
    </row>
    <row r="164" spans="1:33" ht="12.75" customHeight="1">
      <c r="A164" s="290"/>
      <c r="B164" s="290"/>
      <c r="C164" s="290"/>
      <c r="D164" s="290"/>
      <c r="E164" s="290"/>
      <c r="F164" s="290"/>
      <c r="G164" s="290">
        <v>12</v>
      </c>
      <c r="H164" s="290"/>
      <c r="I164" s="291" t="str">
        <f>IF(ISNA(INDEX($I$5:$O$32,MATCH(Privat!$G164,$E$5:$E$32,0),1)),"",INDEX($I$5:$O$32,MATCH(Privat!$G164,$E$5:$E$32,0),1))</f>
        <v/>
      </c>
      <c r="J164" s="292" t="str">
        <f>IF(ISNA(INDEX($I$5:$O$32,MATCH(Privat!$G164,$E$5:$E$32,0),2)),"",INDEX($I$5:$O$32,MATCH(Privat!$G164,$E$5:$E$32,0),2))</f>
        <v/>
      </c>
      <c r="K164" s="293" t="str">
        <f>IF(ISNA(INDEX($I$5:$O$32,MATCH(Privat!$G164,$E$5:$E$32,0),7)),"",INDEX($I$5:$O$32,MATCH(Privat!$G164,$E$5:$E$32,0),7))</f>
        <v/>
      </c>
      <c r="L164" s="293" t="str">
        <f t="shared" si="20"/>
        <v/>
      </c>
      <c r="M164" s="346"/>
      <c r="N164" s="346"/>
      <c r="O164" s="346"/>
      <c r="P164" s="346"/>
      <c r="Q164" s="346"/>
      <c r="R164" s="346"/>
      <c r="S164" s="346"/>
      <c r="T164" s="346"/>
      <c r="U164" s="311" t="str">
        <f t="shared" si="19"/>
        <v/>
      </c>
      <c r="V164" s="346"/>
      <c r="W164" s="346"/>
      <c r="X164" s="346"/>
      <c r="Y164" s="346"/>
      <c r="Z164" s="346"/>
      <c r="AA164" s="347"/>
      <c r="AB164" s="346"/>
      <c r="AC164" s="348"/>
      <c r="AD164" s="346"/>
      <c r="AE164" s="346"/>
      <c r="AF164" s="346"/>
      <c r="AG164" s="346"/>
    </row>
    <row r="165" spans="1:33" ht="12.75" customHeight="1">
      <c r="A165" s="290"/>
      <c r="B165" s="290"/>
      <c r="C165" s="290"/>
      <c r="D165" s="290"/>
      <c r="E165" s="290"/>
      <c r="F165" s="290"/>
      <c r="G165" s="290">
        <v>13</v>
      </c>
      <c r="H165" s="290"/>
      <c r="I165" s="291" t="str">
        <f>IF(ISNA(INDEX($I$5:$O$32,MATCH(Privat!$G165,$E$5:$E$32,0),1)),"",INDEX($I$5:$O$32,MATCH(Privat!$G165,$E$5:$E$32,0),1))</f>
        <v/>
      </c>
      <c r="J165" s="292" t="str">
        <f>IF(ISNA(INDEX($I$5:$O$32,MATCH(Privat!$G165,$E$5:$E$32,0),2)),"",INDEX($I$5:$O$32,MATCH(Privat!$G165,$E$5:$E$32,0),2))</f>
        <v/>
      </c>
      <c r="K165" s="293" t="str">
        <f>IF(ISNA(INDEX($I$5:$O$32,MATCH(Privat!$G165,$E$5:$E$32,0),7)),"",INDEX($I$5:$O$32,MATCH(Privat!$G165,$E$5:$E$32,0),7))</f>
        <v/>
      </c>
      <c r="L165" s="293" t="str">
        <f t="shared" si="20"/>
        <v/>
      </c>
      <c r="M165" s="346"/>
      <c r="N165" s="346"/>
      <c r="O165" s="346"/>
      <c r="P165" s="346"/>
      <c r="Q165" s="346"/>
      <c r="R165" s="346"/>
      <c r="S165" s="346"/>
      <c r="T165" s="346"/>
      <c r="U165" s="311" t="str">
        <f t="shared" si="19"/>
        <v/>
      </c>
      <c r="V165" s="346"/>
      <c r="W165" s="346"/>
      <c r="X165" s="346"/>
      <c r="Y165" s="346"/>
      <c r="Z165" s="346"/>
      <c r="AA165" s="347"/>
      <c r="AB165" s="346"/>
      <c r="AC165" s="348"/>
      <c r="AD165" s="346"/>
      <c r="AE165" s="346"/>
      <c r="AF165" s="346"/>
      <c r="AG165" s="346"/>
    </row>
    <row r="166" spans="1:33" ht="12.75" customHeight="1">
      <c r="A166" s="290"/>
      <c r="B166" s="290"/>
      <c r="C166" s="290"/>
      <c r="D166" s="290"/>
      <c r="E166" s="290"/>
      <c r="F166" s="290"/>
      <c r="G166" s="290">
        <v>14</v>
      </c>
      <c r="H166" s="290"/>
      <c r="I166" s="291" t="str">
        <f>IF(ISNA(INDEX($I$5:$O$32,MATCH(Privat!$G166,$E$5:$E$32,0),1)),"",INDEX($I$5:$O$32,MATCH(Privat!$G166,$E$5:$E$32,0),1))</f>
        <v/>
      </c>
      <c r="J166" s="292" t="str">
        <f>IF(ISNA(INDEX($I$5:$O$32,MATCH(Privat!$G166,$E$5:$E$32,0),2)),"",INDEX($I$5:$O$32,MATCH(Privat!$G166,$E$5:$E$32,0),2))</f>
        <v/>
      </c>
      <c r="K166" s="293" t="str">
        <f>IF(ISNA(INDEX($I$5:$O$32,MATCH(Privat!$G166,$E$5:$E$32,0),7)),"",INDEX($I$5:$O$32,MATCH(Privat!$G166,$E$5:$E$32,0),7))</f>
        <v/>
      </c>
      <c r="L166" s="293" t="str">
        <f t="shared" si="20"/>
        <v/>
      </c>
      <c r="M166" s="346"/>
      <c r="N166" s="346"/>
      <c r="O166" s="346"/>
      <c r="P166" s="346"/>
      <c r="Q166" s="346"/>
      <c r="R166" s="346"/>
      <c r="S166" s="346"/>
      <c r="T166" s="346"/>
      <c r="U166" s="311" t="str">
        <f t="shared" si="19"/>
        <v/>
      </c>
      <c r="V166" s="346"/>
      <c r="W166" s="346"/>
      <c r="X166" s="346"/>
      <c r="Y166" s="346"/>
      <c r="Z166" s="346"/>
      <c r="AA166" s="347"/>
      <c r="AB166" s="346"/>
      <c r="AC166" s="348"/>
      <c r="AD166" s="346"/>
      <c r="AE166" s="346"/>
      <c r="AF166" s="346"/>
      <c r="AG166" s="346"/>
    </row>
    <row r="167" spans="1:33" ht="12.75" customHeight="1">
      <c r="A167" s="290"/>
      <c r="B167" s="290"/>
      <c r="C167" s="290"/>
      <c r="D167" s="290"/>
      <c r="E167" s="290"/>
      <c r="F167" s="290"/>
      <c r="G167" s="290">
        <v>15</v>
      </c>
      <c r="H167" s="290"/>
      <c r="I167" s="291" t="str">
        <f>IF(ISNA(INDEX($I$5:$O$32,MATCH(Privat!$G167,$E$5:$E$32,0),1)),"",INDEX($I$5:$O$32,MATCH(Privat!$G167,$E$5:$E$32,0),1))</f>
        <v/>
      </c>
      <c r="J167" s="292" t="str">
        <f>IF(ISNA(INDEX($I$5:$O$32,MATCH(Privat!$G167,$E$5:$E$32,0),2)),"",INDEX($I$5:$O$32,MATCH(Privat!$G167,$E$5:$E$32,0),2))</f>
        <v/>
      </c>
      <c r="K167" s="293" t="str">
        <f>IF(ISNA(INDEX($I$5:$O$32,MATCH(Privat!$G167,$E$5:$E$32,0),7)),"",INDEX($I$5:$O$32,MATCH(Privat!$G167,$E$5:$E$32,0),7))</f>
        <v/>
      </c>
      <c r="L167" s="293" t="str">
        <f t="shared" si="20"/>
        <v/>
      </c>
      <c r="M167" s="346"/>
      <c r="N167" s="346"/>
      <c r="O167" s="346"/>
      <c r="P167" s="346"/>
      <c r="Q167" s="346"/>
      <c r="R167" s="346"/>
      <c r="S167" s="346"/>
      <c r="T167" s="346"/>
      <c r="U167" s="311" t="str">
        <f t="shared" si="19"/>
        <v/>
      </c>
      <c r="V167" s="346"/>
      <c r="W167" s="346"/>
      <c r="X167" s="346"/>
      <c r="Y167" s="346"/>
      <c r="Z167" s="346"/>
      <c r="AA167" s="347"/>
      <c r="AB167" s="346"/>
      <c r="AC167" s="348"/>
      <c r="AD167" s="346"/>
      <c r="AE167" s="346"/>
      <c r="AF167" s="346"/>
      <c r="AG167" s="346"/>
    </row>
    <row r="168" spans="1:33" ht="12.75" customHeight="1">
      <c r="A168" s="290"/>
      <c r="B168" s="290"/>
      <c r="C168" s="290"/>
      <c r="D168" s="290"/>
      <c r="E168" s="290"/>
      <c r="F168" s="290"/>
      <c r="G168" s="290">
        <v>16</v>
      </c>
      <c r="H168" s="290"/>
      <c r="I168" s="291" t="str">
        <f>IF(ISNA(INDEX($I$5:$O$32,MATCH(Privat!$G168,$E$5:$E$32,0),1)),"",INDEX($I$5:$O$32,MATCH(Privat!$G168,$E$5:$E$32,0),1))</f>
        <v/>
      </c>
      <c r="J168" s="292" t="str">
        <f>IF(ISNA(INDEX($I$5:$O$32,MATCH(Privat!$G168,$E$5:$E$32,0),2)),"",INDEX($I$5:$O$32,MATCH(Privat!$G168,$E$5:$E$32,0),2))</f>
        <v/>
      </c>
      <c r="K168" s="293" t="str">
        <f>IF(ISNA(INDEX($I$5:$O$32,MATCH(Privat!$G168,$E$5:$E$32,0),7)),"",INDEX($I$5:$O$32,MATCH(Privat!$G168,$E$5:$E$32,0),7))</f>
        <v/>
      </c>
      <c r="L168" s="293" t="str">
        <f t="shared" si="20"/>
        <v/>
      </c>
      <c r="M168" s="346"/>
      <c r="N168" s="346"/>
      <c r="O168" s="346"/>
      <c r="P168" s="346"/>
      <c r="Q168" s="346"/>
      <c r="R168" s="346"/>
      <c r="S168" s="346"/>
      <c r="T168" s="346"/>
      <c r="U168" s="311" t="str">
        <f t="shared" si="19"/>
        <v/>
      </c>
      <c r="V168" s="346"/>
      <c r="W168" s="346"/>
      <c r="X168" s="346"/>
      <c r="Y168" s="346"/>
      <c r="Z168" s="346"/>
      <c r="AA168" s="347"/>
      <c r="AB168" s="346"/>
      <c r="AC168" s="348"/>
      <c r="AD168" s="346"/>
      <c r="AE168" s="346"/>
      <c r="AF168" s="346"/>
      <c r="AG168" s="346"/>
    </row>
    <row r="169" spans="1:33" ht="12.75" customHeight="1">
      <c r="A169" s="290"/>
      <c r="B169" s="290"/>
      <c r="C169" s="290"/>
      <c r="D169" s="290"/>
      <c r="E169" s="290"/>
      <c r="F169" s="290"/>
      <c r="G169" s="290">
        <v>17</v>
      </c>
      <c r="H169" s="290"/>
      <c r="I169" s="291" t="str">
        <f>IF(ISNA(INDEX($I$5:$O$32,MATCH(Privat!$G169,$E$5:$E$32,0),1)),"",INDEX($I$5:$O$32,MATCH(Privat!$G169,$E$5:$E$32,0),1))</f>
        <v/>
      </c>
      <c r="J169" s="292" t="str">
        <f>IF(ISNA(INDEX($I$5:$O$32,MATCH(Privat!$G169,$E$5:$E$32,0),2)),"",INDEX($I$5:$O$32,MATCH(Privat!$G169,$E$5:$E$32,0),2))</f>
        <v/>
      </c>
      <c r="K169" s="293" t="str">
        <f>IF(ISNA(INDEX($I$5:$O$32,MATCH(Privat!$G169,$E$5:$E$32,0),7)),"",INDEX($I$5:$O$32,MATCH(Privat!$G169,$E$5:$E$32,0),7))</f>
        <v/>
      </c>
      <c r="L169" s="293" t="str">
        <f t="shared" si="20"/>
        <v/>
      </c>
      <c r="M169" s="346"/>
      <c r="N169" s="346"/>
      <c r="O169" s="346"/>
      <c r="P169" s="346"/>
      <c r="Q169" s="346"/>
      <c r="R169" s="346"/>
      <c r="S169" s="346"/>
      <c r="T169" s="346"/>
      <c r="U169" s="311" t="str">
        <f t="shared" si="19"/>
        <v/>
      </c>
      <c r="V169" s="346"/>
      <c r="W169" s="346"/>
      <c r="X169" s="346"/>
      <c r="Y169" s="346"/>
      <c r="Z169" s="346"/>
      <c r="AA169" s="347"/>
      <c r="AB169" s="346"/>
      <c r="AC169" s="348"/>
      <c r="AD169" s="346"/>
      <c r="AE169" s="346"/>
      <c r="AF169" s="346"/>
      <c r="AG169" s="346"/>
    </row>
    <row r="170" spans="1:33" ht="12.75" customHeight="1">
      <c r="A170" s="290"/>
      <c r="B170" s="290"/>
      <c r="C170" s="290"/>
      <c r="D170" s="290"/>
      <c r="E170" s="290"/>
      <c r="F170" s="290"/>
      <c r="G170" s="290">
        <v>18</v>
      </c>
      <c r="H170" s="290"/>
      <c r="I170" s="291" t="str">
        <f>IF(ISNA(INDEX($I$5:$O$32,MATCH(Privat!$G170,$E$5:$E$32,0),1)),"",INDEX($I$5:$O$32,MATCH(Privat!$G170,$E$5:$E$32,0),1))</f>
        <v/>
      </c>
      <c r="J170" s="292" t="str">
        <f>IF(ISNA(INDEX($I$5:$O$32,MATCH(Privat!$G170,$E$5:$E$32,0),2)),"",INDEX($I$5:$O$32,MATCH(Privat!$G170,$E$5:$E$32,0),2))</f>
        <v/>
      </c>
      <c r="K170" s="293" t="str">
        <f>IF(ISNA(INDEX($I$5:$O$32,MATCH(Privat!$G170,$E$5:$E$32,0),7)),"",INDEX($I$5:$O$32,MATCH(Privat!$G170,$E$5:$E$32,0),7))</f>
        <v/>
      </c>
      <c r="L170" s="293" t="str">
        <f t="shared" si="20"/>
        <v/>
      </c>
      <c r="M170" s="346"/>
      <c r="N170" s="346"/>
      <c r="O170" s="346"/>
      <c r="P170" s="346"/>
      <c r="Q170" s="346"/>
      <c r="R170" s="346"/>
      <c r="S170" s="346"/>
      <c r="T170" s="346"/>
      <c r="U170" s="311" t="str">
        <f t="shared" si="19"/>
        <v/>
      </c>
      <c r="V170" s="346"/>
      <c r="W170" s="346"/>
      <c r="X170" s="346"/>
      <c r="Y170" s="346"/>
      <c r="Z170" s="346"/>
      <c r="AA170" s="347"/>
      <c r="AB170" s="346"/>
      <c r="AC170" s="348"/>
      <c r="AD170" s="346"/>
      <c r="AE170" s="346"/>
      <c r="AF170" s="346"/>
      <c r="AG170" s="346"/>
    </row>
    <row r="171" spans="1:33" ht="12.75" customHeight="1">
      <c r="A171" s="290"/>
      <c r="B171" s="290"/>
      <c r="C171" s="290"/>
      <c r="D171" s="290"/>
      <c r="E171" s="290"/>
      <c r="F171" s="290"/>
      <c r="G171" s="290">
        <v>19</v>
      </c>
      <c r="H171" s="290"/>
      <c r="I171" s="291" t="str">
        <f>IF(ISNA(INDEX($I$5:$O$32,MATCH(Privat!$G171,$E$5:$E$32,0),1)),"",INDEX($I$5:$O$32,MATCH(Privat!$G171,$E$5:$E$32,0),1))</f>
        <v/>
      </c>
      <c r="J171" s="292" t="str">
        <f>IF(ISNA(INDEX($I$5:$O$32,MATCH(Privat!$G171,$E$5:$E$32,0),2)),"",INDEX($I$5:$O$32,MATCH(Privat!$G171,$E$5:$E$32,0),2))</f>
        <v/>
      </c>
      <c r="K171" s="293" t="str">
        <f>IF(ISNA(INDEX($I$5:$O$32,MATCH(Privat!$G171,$E$5:$E$32,0),7)),"",INDEX($I$5:$O$32,MATCH(Privat!$G171,$E$5:$E$32,0),7))</f>
        <v/>
      </c>
      <c r="L171" s="293" t="str">
        <f t="shared" si="20"/>
        <v/>
      </c>
      <c r="M171" s="346"/>
      <c r="N171" s="346"/>
      <c r="O171" s="346"/>
      <c r="P171" s="346"/>
      <c r="Q171" s="346"/>
      <c r="R171" s="346"/>
      <c r="S171" s="346"/>
      <c r="T171" s="346"/>
      <c r="U171" s="311" t="str">
        <f t="shared" si="19"/>
        <v/>
      </c>
      <c r="V171" s="346"/>
      <c r="W171" s="346"/>
      <c r="X171" s="346"/>
      <c r="Y171" s="346"/>
      <c r="Z171" s="346"/>
      <c r="AA171" s="347"/>
      <c r="AB171" s="346"/>
      <c r="AC171" s="348"/>
      <c r="AD171" s="346"/>
      <c r="AE171" s="346"/>
      <c r="AF171" s="346"/>
      <c r="AG171" s="346"/>
    </row>
    <row r="172" spans="1:33" ht="12.75" customHeight="1">
      <c r="A172" s="290"/>
      <c r="B172" s="290"/>
      <c r="C172" s="290"/>
      <c r="D172" s="290"/>
      <c r="E172" s="290"/>
      <c r="F172" s="290"/>
      <c r="G172" s="290">
        <v>20</v>
      </c>
      <c r="H172" s="290"/>
      <c r="I172" s="291" t="str">
        <f>IF(ISNA(INDEX($I$5:$O$32,MATCH(Privat!$G172,$E$5:$E$32,0),1)),"",INDEX($I$5:$O$32,MATCH(Privat!$G172,$E$5:$E$32,0),1))</f>
        <v/>
      </c>
      <c r="J172" s="292" t="str">
        <f>IF(ISNA(INDEX($I$5:$O$32,MATCH(Privat!$G172,$E$5:$E$32,0),2)),"",INDEX($I$5:$O$32,MATCH(Privat!$G172,$E$5:$E$32,0),2))</f>
        <v/>
      </c>
      <c r="K172" s="293" t="str">
        <f>IF(ISNA(INDEX($I$5:$O$32,MATCH(Privat!$G172,$E$5:$E$32,0),7)),"",INDEX($I$5:$O$32,MATCH(Privat!$G172,$E$5:$E$32,0),7))</f>
        <v/>
      </c>
      <c r="L172" s="293" t="str">
        <f t="shared" si="20"/>
        <v/>
      </c>
      <c r="M172" s="346"/>
      <c r="N172" s="346"/>
      <c r="O172" s="346"/>
      <c r="P172" s="346"/>
      <c r="Q172" s="346"/>
      <c r="R172" s="346"/>
      <c r="S172" s="346"/>
      <c r="T172" s="346"/>
      <c r="U172" s="311" t="str">
        <f t="shared" si="19"/>
        <v/>
      </c>
      <c r="V172" s="346"/>
      <c r="W172" s="346"/>
      <c r="X172" s="346"/>
      <c r="Y172" s="346"/>
      <c r="Z172" s="346"/>
      <c r="AA172" s="347"/>
      <c r="AB172" s="346"/>
      <c r="AC172" s="348"/>
      <c r="AD172" s="346"/>
      <c r="AE172" s="346"/>
      <c r="AF172" s="346"/>
      <c r="AG172" s="346"/>
    </row>
    <row r="173" spans="1:33" ht="12.75" customHeight="1">
      <c r="A173" s="290"/>
      <c r="B173" s="290"/>
      <c r="C173" s="290"/>
      <c r="D173" s="290"/>
      <c r="E173" s="290"/>
      <c r="F173" s="290"/>
      <c r="G173" s="290">
        <v>21</v>
      </c>
      <c r="H173" s="290"/>
      <c r="I173" s="291" t="str">
        <f>IF(ISNA(INDEX($I$5:$O$32,MATCH(Privat!$G173,$E$5:$E$32,0),1)),"",INDEX($I$5:$O$32,MATCH(Privat!$G173,$E$5:$E$32,0),1))</f>
        <v/>
      </c>
      <c r="J173" s="292" t="str">
        <f>IF(ISNA(INDEX($I$5:$O$32,MATCH(Privat!$G173,$E$5:$E$32,0),2)),"",INDEX($I$5:$O$32,MATCH(Privat!$G173,$E$5:$E$32,0),2))</f>
        <v/>
      </c>
      <c r="K173" s="293" t="str">
        <f>IF(ISNA(INDEX($I$5:$O$32,MATCH(Privat!$G173,$E$5:$E$32,0),7)),"",INDEX($I$5:$O$32,MATCH(Privat!$G173,$E$5:$E$32,0),7))</f>
        <v/>
      </c>
      <c r="L173" s="293" t="str">
        <f t="shared" si="20"/>
        <v/>
      </c>
      <c r="M173" s="346"/>
      <c r="N173" s="346"/>
      <c r="O173" s="346"/>
      <c r="P173" s="346"/>
      <c r="Q173" s="346"/>
      <c r="R173" s="346"/>
      <c r="S173" s="346"/>
      <c r="T173" s="346"/>
      <c r="U173" s="311" t="str">
        <f t="shared" si="19"/>
        <v/>
      </c>
      <c r="V173" s="346"/>
      <c r="W173" s="346"/>
      <c r="X173" s="346"/>
      <c r="Y173" s="346"/>
      <c r="Z173" s="346"/>
      <c r="AA173" s="347"/>
      <c r="AB173" s="346"/>
      <c r="AC173" s="348"/>
      <c r="AD173" s="346"/>
      <c r="AE173" s="346"/>
      <c r="AF173" s="346"/>
      <c r="AG173" s="346"/>
    </row>
    <row r="174" spans="1:33" ht="12.75" customHeight="1">
      <c r="A174" s="290"/>
      <c r="B174" s="290"/>
      <c r="C174" s="290"/>
      <c r="D174" s="290"/>
      <c r="E174" s="290"/>
      <c r="F174" s="290"/>
      <c r="G174" s="290">
        <v>22</v>
      </c>
      <c r="H174" s="290"/>
      <c r="I174" s="291" t="str">
        <f>IF(ISNA(INDEX($I$5:$O$32,MATCH(Privat!$G174,$E$5:$E$32,0),1)),"",INDEX($I$5:$O$32,MATCH(Privat!$G174,$E$5:$E$32,0),1))</f>
        <v/>
      </c>
      <c r="J174" s="292" t="str">
        <f>IF(ISNA(INDEX($I$5:$O$32,MATCH(Privat!$G174,$E$5:$E$32,0),2)),"",INDEX($I$5:$O$32,MATCH(Privat!$G174,$E$5:$E$32,0),2))</f>
        <v/>
      </c>
      <c r="K174" s="293" t="str">
        <f>IF(ISNA(INDEX($I$5:$O$32,MATCH(Privat!$G174,$E$5:$E$32,0),7)),"",INDEX($I$5:$O$32,MATCH(Privat!$G174,$E$5:$E$32,0),7))</f>
        <v/>
      </c>
      <c r="L174" s="293" t="str">
        <f t="shared" si="20"/>
        <v/>
      </c>
      <c r="M174" s="346"/>
      <c r="N174" s="346"/>
      <c r="O174" s="346"/>
      <c r="P174" s="346"/>
      <c r="Q174" s="346"/>
      <c r="R174" s="346"/>
      <c r="S174" s="346"/>
      <c r="T174" s="346"/>
      <c r="U174" s="311" t="str">
        <f t="shared" si="19"/>
        <v/>
      </c>
      <c r="V174" s="346"/>
      <c r="W174" s="346"/>
      <c r="X174" s="346"/>
      <c r="Y174" s="346"/>
      <c r="Z174" s="346"/>
      <c r="AA174" s="347"/>
      <c r="AB174" s="346"/>
      <c r="AC174" s="348"/>
      <c r="AD174" s="346"/>
      <c r="AE174" s="346"/>
      <c r="AF174" s="346"/>
      <c r="AG174" s="346"/>
    </row>
    <row r="175" spans="1:33" ht="12.75" customHeight="1">
      <c r="A175" s="290"/>
      <c r="B175" s="290"/>
      <c r="C175" s="290"/>
      <c r="D175" s="290"/>
      <c r="E175" s="290"/>
      <c r="F175" s="290"/>
      <c r="G175" s="290">
        <v>23</v>
      </c>
      <c r="H175" s="290"/>
      <c r="I175" s="291" t="str">
        <f>IF(ISNA(INDEX($I$5:$O$32,MATCH(Privat!$G175,$E$5:$E$32,0),1)),"",INDEX($I$5:$O$32,MATCH(Privat!$G175,$E$5:$E$32,0),1))</f>
        <v/>
      </c>
      <c r="J175" s="292" t="str">
        <f>IF(ISNA(INDEX($I$5:$O$32,MATCH(Privat!$G175,$E$5:$E$32,0),2)),"",INDEX($I$5:$O$32,MATCH(Privat!$G175,$E$5:$E$32,0),2))</f>
        <v/>
      </c>
      <c r="K175" s="293" t="str">
        <f>IF(ISNA(INDEX($I$5:$O$32,MATCH(Privat!$G175,$E$5:$E$32,0),7)),"",INDEX($I$5:$O$32,MATCH(Privat!$G175,$E$5:$E$32,0),7))</f>
        <v/>
      </c>
      <c r="L175" s="293" t="str">
        <f t="shared" si="20"/>
        <v/>
      </c>
      <c r="M175" s="346"/>
      <c r="N175" s="346"/>
      <c r="O175" s="346"/>
      <c r="P175" s="346"/>
      <c r="Q175" s="346"/>
      <c r="R175" s="346"/>
      <c r="S175" s="346"/>
      <c r="T175" s="346"/>
      <c r="U175" s="311" t="str">
        <f t="shared" si="19"/>
        <v/>
      </c>
      <c r="V175" s="346"/>
      <c r="W175" s="346"/>
      <c r="X175" s="346"/>
      <c r="Y175" s="346"/>
      <c r="Z175" s="346"/>
      <c r="AA175" s="347"/>
      <c r="AB175" s="346"/>
      <c r="AC175" s="348"/>
      <c r="AD175" s="346"/>
      <c r="AE175" s="346"/>
      <c r="AF175" s="346"/>
      <c r="AG175" s="346"/>
    </row>
    <row r="176" spans="1:33" ht="12.75" customHeight="1">
      <c r="A176" s="290"/>
      <c r="B176" s="290"/>
      <c r="C176" s="290"/>
      <c r="D176" s="290"/>
      <c r="E176" s="290"/>
      <c r="F176" s="290"/>
      <c r="G176" s="290">
        <v>24</v>
      </c>
      <c r="H176" s="290"/>
      <c r="I176" s="291" t="str">
        <f>IF(ISNA(INDEX($I$5:$O$32,MATCH(Privat!$G176,$E$5:$E$32,0),1)),"",INDEX($I$5:$O$32,MATCH(Privat!$G176,$E$5:$E$32,0),1))</f>
        <v/>
      </c>
      <c r="J176" s="292" t="str">
        <f>IF(ISNA(INDEX($I$5:$O$32,MATCH(Privat!$G176,$E$5:$E$32,0),2)),"",INDEX($I$5:$O$32,MATCH(Privat!$G176,$E$5:$E$32,0),2))</f>
        <v/>
      </c>
      <c r="K176" s="293" t="str">
        <f>IF(ISNA(INDEX($I$5:$O$32,MATCH(Privat!$G176,$E$5:$E$32,0),7)),"",INDEX($I$5:$O$32,MATCH(Privat!$G176,$E$5:$E$32,0),7))</f>
        <v/>
      </c>
      <c r="L176" s="293" t="str">
        <f t="shared" si="20"/>
        <v/>
      </c>
      <c r="M176" s="346"/>
      <c r="N176" s="346"/>
      <c r="O176" s="346"/>
      <c r="P176" s="346"/>
      <c r="Q176" s="346"/>
      <c r="R176" s="346"/>
      <c r="S176" s="346"/>
      <c r="T176" s="346"/>
      <c r="U176" s="311" t="str">
        <f t="shared" si="19"/>
        <v/>
      </c>
      <c r="V176" s="346"/>
      <c r="W176" s="346"/>
      <c r="X176" s="346"/>
      <c r="Y176" s="346"/>
      <c r="Z176" s="346"/>
      <c r="AA176" s="347"/>
      <c r="AB176" s="346"/>
      <c r="AC176" s="348"/>
      <c r="AD176" s="346"/>
      <c r="AE176" s="346"/>
      <c r="AF176" s="346"/>
      <c r="AG176" s="346"/>
    </row>
    <row r="177" spans="1:33" ht="12.75" customHeight="1">
      <c r="A177" s="290"/>
      <c r="B177" s="290"/>
      <c r="C177" s="290"/>
      <c r="D177" s="290"/>
      <c r="E177" s="290"/>
      <c r="F177" s="290"/>
      <c r="G177" s="290">
        <v>25</v>
      </c>
      <c r="H177" s="290"/>
      <c r="I177" s="291" t="str">
        <f>IF(ISNA(INDEX($I$5:$O$32,MATCH(Privat!$G177,$E$5:$E$32,0),1)),"",INDEX($I$5:$O$32,MATCH(Privat!$G177,$E$5:$E$32,0),1))</f>
        <v/>
      </c>
      <c r="J177" s="292" t="str">
        <f>IF(ISNA(INDEX($I$5:$O$32,MATCH(Privat!$G177,$E$5:$E$32,0),2)),"",INDEX($I$5:$O$32,MATCH(Privat!$G177,$E$5:$E$32,0),2))</f>
        <v/>
      </c>
      <c r="K177" s="293" t="str">
        <f>IF(ISNA(INDEX($I$5:$O$32,MATCH(Privat!$G177,$E$5:$E$32,0),7)),"",INDEX($I$5:$O$32,MATCH(Privat!$G177,$E$5:$E$32,0),7))</f>
        <v/>
      </c>
      <c r="L177" s="293" t="str">
        <f t="shared" si="20"/>
        <v/>
      </c>
      <c r="M177" s="346"/>
      <c r="N177" s="346"/>
      <c r="O177" s="346"/>
      <c r="P177" s="346"/>
      <c r="Q177" s="346"/>
      <c r="R177" s="346"/>
      <c r="S177" s="346"/>
      <c r="T177" s="346"/>
      <c r="U177" s="311" t="str">
        <f t="shared" si="19"/>
        <v/>
      </c>
      <c r="V177" s="346"/>
      <c r="W177" s="346"/>
      <c r="X177" s="346"/>
      <c r="Y177" s="346"/>
      <c r="Z177" s="346"/>
      <c r="AA177" s="347"/>
      <c r="AB177" s="346"/>
      <c r="AC177" s="348"/>
      <c r="AD177" s="346"/>
      <c r="AE177" s="346"/>
      <c r="AF177" s="346"/>
      <c r="AG177" s="346"/>
    </row>
    <row r="178" spans="1:33" ht="12.75" customHeight="1">
      <c r="A178" s="290"/>
      <c r="B178" s="290"/>
      <c r="C178" s="290"/>
      <c r="D178" s="290"/>
      <c r="E178" s="290"/>
      <c r="F178" s="290"/>
      <c r="G178" s="290">
        <v>26</v>
      </c>
      <c r="H178" s="290"/>
      <c r="I178" s="291" t="str">
        <f>IF(ISNA(INDEX($I$5:$O$32,MATCH(Privat!$G178,$E$5:$E$32,0),1)),"",INDEX($I$5:$O$32,MATCH(Privat!$G178,$E$5:$E$32,0),1))</f>
        <v/>
      </c>
      <c r="J178" s="292" t="str">
        <f>IF(ISNA(INDEX($I$5:$O$32,MATCH(Privat!$G178,$E$5:$E$32,0),2)),"",INDEX($I$5:$O$32,MATCH(Privat!$G178,$E$5:$E$32,0),2))</f>
        <v/>
      </c>
      <c r="K178" s="293" t="str">
        <f>IF(ISNA(INDEX($I$5:$O$32,MATCH(Privat!$G178,$E$5:$E$32,0),7)),"",INDEX($I$5:$O$32,MATCH(Privat!$G178,$E$5:$E$32,0),7))</f>
        <v/>
      </c>
      <c r="L178" s="293" t="str">
        <f t="shared" si="20"/>
        <v/>
      </c>
      <c r="M178" s="346"/>
      <c r="N178" s="346"/>
      <c r="O178" s="346"/>
      <c r="P178" s="346"/>
      <c r="Q178" s="346"/>
      <c r="R178" s="346"/>
      <c r="S178" s="346"/>
      <c r="T178" s="346"/>
      <c r="U178" s="311" t="str">
        <f t="shared" si="19"/>
        <v/>
      </c>
      <c r="V178" s="346"/>
      <c r="W178" s="346"/>
      <c r="X178" s="346"/>
      <c r="Y178" s="346"/>
      <c r="Z178" s="346"/>
      <c r="AA178" s="347"/>
      <c r="AB178" s="346"/>
      <c r="AC178" s="348"/>
      <c r="AD178" s="346"/>
      <c r="AE178" s="346"/>
      <c r="AF178" s="346"/>
      <c r="AG178" s="346"/>
    </row>
    <row r="179" spans="1:33" ht="12.75" customHeight="1" thickBot="1">
      <c r="A179" s="290"/>
      <c r="B179" s="290"/>
      <c r="C179" s="290"/>
      <c r="D179" s="290"/>
      <c r="E179" s="290"/>
      <c r="F179" s="290"/>
      <c r="G179" s="290">
        <v>27</v>
      </c>
      <c r="H179" s="290"/>
      <c r="I179" s="291" t="str">
        <f>IF(ISNA(INDEX($I$5:$O$32,MATCH(Privat!$G179,$E$5:$E$32,0),1)),"",INDEX($I$5:$O$32,MATCH(Privat!$G179,$E$5:$E$32,0),1))</f>
        <v/>
      </c>
      <c r="J179" s="292" t="str">
        <f>IF(ISNA(INDEX($I$5:$O$32,MATCH(Privat!$G179,$E$5:$E$32,0),2)),"",INDEX($I$5:$O$32,MATCH(Privat!$G179,$E$5:$E$32,0),2))</f>
        <v/>
      </c>
      <c r="K179" s="293" t="str">
        <f>IF(ISNA(INDEX($I$5:$O$32,MATCH(Privat!$G179,$E$5:$E$32,0),7)),"",INDEX($I$5:$O$32,MATCH(Privat!$G179,$E$5:$E$32,0),7))</f>
        <v/>
      </c>
      <c r="L179" s="293" t="str">
        <f t="shared" si="20"/>
        <v/>
      </c>
      <c r="M179" s="346"/>
      <c r="N179" s="346"/>
      <c r="O179" s="346"/>
      <c r="P179" s="346"/>
      <c r="Q179" s="346"/>
      <c r="R179" s="346"/>
      <c r="S179" s="346"/>
      <c r="T179" s="346"/>
      <c r="U179" s="311" t="str">
        <f t="shared" si="19"/>
        <v/>
      </c>
      <c r="V179" s="346"/>
      <c r="W179" s="346"/>
      <c r="X179" s="346"/>
      <c r="Y179" s="346"/>
      <c r="Z179" s="346"/>
      <c r="AA179" s="347"/>
      <c r="AB179" s="349"/>
      <c r="AC179" s="348"/>
      <c r="AD179" s="346"/>
      <c r="AE179" s="346"/>
      <c r="AF179" s="346"/>
      <c r="AG179" s="346"/>
    </row>
    <row r="180" spans="1:33" ht="12.75" customHeight="1" thickBot="1">
      <c r="A180" s="290"/>
      <c r="B180" s="290"/>
      <c r="C180" s="290"/>
      <c r="D180" s="290"/>
      <c r="E180" s="290"/>
      <c r="F180" s="290"/>
      <c r="G180" s="290"/>
      <c r="H180" s="290"/>
      <c r="I180" s="295"/>
      <c r="J180" s="296" t="s">
        <v>10</v>
      </c>
      <c r="K180" s="301">
        <f>SUM(K153:K179)</f>
        <v>0</v>
      </c>
      <c r="L180" s="301">
        <f t="shared" ref="L180:Z180" si="21">SUM(L153:L179)</f>
        <v>0</v>
      </c>
      <c r="M180" s="301">
        <f t="shared" si="21"/>
        <v>0</v>
      </c>
      <c r="N180" s="301">
        <f t="shared" si="21"/>
        <v>0</v>
      </c>
      <c r="O180" s="301">
        <f t="shared" si="21"/>
        <v>0</v>
      </c>
      <c r="P180" s="301">
        <f t="shared" si="21"/>
        <v>0</v>
      </c>
      <c r="Q180" s="301">
        <f t="shared" si="21"/>
        <v>0</v>
      </c>
      <c r="R180" s="301">
        <f t="shared" si="21"/>
        <v>0</v>
      </c>
      <c r="S180" s="301">
        <f t="shared" si="21"/>
        <v>0</v>
      </c>
      <c r="T180" s="301">
        <f t="shared" si="21"/>
        <v>0</v>
      </c>
      <c r="U180" s="312">
        <f>K180</f>
        <v>0</v>
      </c>
      <c r="V180" s="301">
        <f t="shared" si="21"/>
        <v>0</v>
      </c>
      <c r="W180" s="301">
        <f t="shared" si="21"/>
        <v>0</v>
      </c>
      <c r="X180" s="301">
        <f t="shared" si="21"/>
        <v>0</v>
      </c>
      <c r="Y180" s="301">
        <f t="shared" si="21"/>
        <v>0</v>
      </c>
      <c r="Z180" s="301">
        <f t="shared" si="21"/>
        <v>0</v>
      </c>
      <c r="AA180" s="301">
        <f t="shared" ref="AA180:AG180" si="22">SUM(AA153:AA179)</f>
        <v>0</v>
      </c>
      <c r="AB180" s="301">
        <f t="shared" si="22"/>
        <v>0</v>
      </c>
      <c r="AC180" s="301">
        <f t="shared" si="22"/>
        <v>0</v>
      </c>
      <c r="AD180" s="301">
        <f t="shared" si="22"/>
        <v>0</v>
      </c>
      <c r="AE180" s="301">
        <f t="shared" si="22"/>
        <v>0</v>
      </c>
      <c r="AF180" s="301">
        <f t="shared" si="22"/>
        <v>0</v>
      </c>
      <c r="AG180" s="301">
        <f t="shared" si="22"/>
        <v>0</v>
      </c>
    </row>
    <row r="181" spans="1:33" ht="12.75" customHeight="1"/>
    <row r="182" spans="1:33" ht="12.75" customHeight="1"/>
    <row r="184" spans="1:33">
      <c r="S184" s="344"/>
    </row>
  </sheetData>
  <sheetProtection password="8F79" sheet="1" objects="1" scenarios="1"/>
  <mergeCells count="60">
    <mergeCell ref="AF151:AF152"/>
    <mergeCell ref="AG151:AG152"/>
    <mergeCell ref="Z151:Z152"/>
    <mergeCell ref="AA151:AA152"/>
    <mergeCell ref="AB151:AB152"/>
    <mergeCell ref="AC151:AC152"/>
    <mergeCell ref="AD151:AD152"/>
    <mergeCell ref="AE151:AE152"/>
    <mergeCell ref="Y151:Y152"/>
    <mergeCell ref="M151:M152"/>
    <mergeCell ref="N151:N152"/>
    <mergeCell ref="O151:O152"/>
    <mergeCell ref="P151:P152"/>
    <mergeCell ref="Q151:Q152"/>
    <mergeCell ref="R151:R152"/>
    <mergeCell ref="S151:S152"/>
    <mergeCell ref="T151:T152"/>
    <mergeCell ref="V151:V152"/>
    <mergeCell ref="W151:W152"/>
    <mergeCell ref="X151:X152"/>
    <mergeCell ref="AG102:AG103"/>
    <mergeCell ref="V102:V103"/>
    <mergeCell ref="W102:W103"/>
    <mergeCell ref="X102:X103"/>
    <mergeCell ref="Y102:Y103"/>
    <mergeCell ref="Z102:Z103"/>
    <mergeCell ref="AA102:AA103"/>
    <mergeCell ref="AB102:AB103"/>
    <mergeCell ref="AC102:AC103"/>
    <mergeCell ref="AD102:AD103"/>
    <mergeCell ref="AE102:AE103"/>
    <mergeCell ref="AF102:AF103"/>
    <mergeCell ref="AF53:AF54"/>
    <mergeCell ref="AG53:AG54"/>
    <mergeCell ref="M102:M103"/>
    <mergeCell ref="N102:N103"/>
    <mergeCell ref="O102:O103"/>
    <mergeCell ref="P102:P103"/>
    <mergeCell ref="Q102:Q103"/>
    <mergeCell ref="R102:R103"/>
    <mergeCell ref="S102:S103"/>
    <mergeCell ref="T102:T103"/>
    <mergeCell ref="Z53:Z54"/>
    <mergeCell ref="AA53:AA54"/>
    <mergeCell ref="AB53:AB54"/>
    <mergeCell ref="AC53:AC54"/>
    <mergeCell ref="AD53:AD54"/>
    <mergeCell ref="AE53:AE54"/>
    <mergeCell ref="Y53:Y54"/>
    <mergeCell ref="M53:M54"/>
    <mergeCell ref="N53:N54"/>
    <mergeCell ref="O53:O54"/>
    <mergeCell ref="P53:P54"/>
    <mergeCell ref="Q53:Q54"/>
    <mergeCell ref="R53:R54"/>
    <mergeCell ref="S53:S54"/>
    <mergeCell ref="T53:T54"/>
    <mergeCell ref="V53:V54"/>
    <mergeCell ref="W53:W54"/>
    <mergeCell ref="X53:X54"/>
  </mergeCells>
  <pageMargins left="0.7" right="0.7" top="0.78740157499999996" bottom="0.78740157499999996" header="0.3" footer="0.3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98"/>
  <sheetViews>
    <sheetView topLeftCell="B1" zoomScaleNormal="100" workbookViewId="0">
      <selection activeCell="I44" sqref="I44"/>
    </sheetView>
  </sheetViews>
  <sheetFormatPr baseColWidth="10" defaultRowHeight="12.75"/>
  <cols>
    <col min="1" max="1" width="6.7109375" style="4" hidden="1" customWidth="1"/>
    <col min="2" max="2" width="1.42578125" style="4" customWidth="1"/>
    <col min="3" max="3" width="6.28515625" style="4" customWidth="1"/>
    <col min="4" max="4" width="61.28515625" style="4" customWidth="1"/>
    <col min="5" max="5" width="17.28515625" style="4" customWidth="1"/>
    <col min="6" max="14" width="10.28515625" style="4" customWidth="1"/>
    <col min="15" max="16384" width="11.42578125" style="4"/>
  </cols>
  <sheetData>
    <row r="1" spans="1:5" ht="15.75">
      <c r="D1" s="17" t="str">
        <f>CONCATENATE("Reservefonds"," ",Übersicht!$C$11," ",Übersicht!$C$3)</f>
        <v xml:space="preserve">Reservefonds  </v>
      </c>
    </row>
    <row r="2" spans="1:5" ht="16.5" thickBot="1">
      <c r="D2" s="17"/>
    </row>
    <row r="3" spans="1:5" ht="13.5" thickBot="1">
      <c r="D3" s="20" t="s">
        <v>29</v>
      </c>
      <c r="E3" s="343"/>
    </row>
    <row r="4" spans="1:5" ht="13.5" thickBot="1"/>
    <row r="5" spans="1:5">
      <c r="C5" s="7" t="s">
        <v>0</v>
      </c>
      <c r="D5" s="3" t="s">
        <v>1</v>
      </c>
      <c r="E5" s="8" t="s">
        <v>19</v>
      </c>
    </row>
    <row r="6" spans="1:5" ht="13.5" thickBot="1">
      <c r="C6" s="10" t="s">
        <v>14</v>
      </c>
      <c r="D6" s="11" t="s">
        <v>2</v>
      </c>
      <c r="E6" s="12"/>
    </row>
    <row r="7" spans="1:5">
      <c r="A7" s="4">
        <v>1</v>
      </c>
      <c r="C7" s="133" t="str">
        <f>IF(ISNA(INDEX(Hauptabrechnung!$O$15:$AA$226,MATCH(A7,Hauptabrechnung!$G$13:$G$226,0),1)),"",INDEX(Hauptabrechnung!$O$15:$AA$226,MATCH(A7,Hauptabrechnung!$G$15:$G$226,0),1))</f>
        <v/>
      </c>
      <c r="D7" s="150" t="str">
        <f>IF(ISNA(INDEX(Hauptabrechnung!$O$15:$AA$226,MATCH(A7,Hauptabrechnung!$G$13:$G$226,0),2)),"",INDEX(Hauptabrechnung!$O$15:$AA$226,MATCH(A7,Hauptabrechnung!$G$15:$G$226,0),2))</f>
        <v/>
      </c>
      <c r="E7" s="75" t="str">
        <f>IF(ISNA(INDEX(Hauptabrechnung!$O$15:$AA$226,MATCH(A7,Hauptabrechnung!$G$13:$G$226,0),10)),"",INDEX(Hauptabrechnung!$O$15:$AA$226,MATCH(A7,Hauptabrechnung!$G$15:$G$226,0),10))</f>
        <v/>
      </c>
    </row>
    <row r="8" spans="1:5">
      <c r="A8" s="4">
        <v>2</v>
      </c>
      <c r="C8" s="133" t="str">
        <f>IF(ISNA(INDEX(Hauptabrechnung!$O$15:$AA$226,MATCH(A8,Hauptabrechnung!$G$13:$G$226,0),1)),"",INDEX(Hauptabrechnung!$O$15:$AA$226,MATCH(A8,Hauptabrechnung!$G$15:$G$226,0),1))</f>
        <v/>
      </c>
      <c r="D8" s="150" t="str">
        <f>IF(ISNA(INDEX(Hauptabrechnung!$O$15:$AA$226,MATCH(A8,Hauptabrechnung!$G$13:$G$226,0),2)),"",INDEX(Hauptabrechnung!$O$15:$AA$226,MATCH(A8,Hauptabrechnung!$G$15:$G$226,0),2))</f>
        <v/>
      </c>
      <c r="E8" s="75" t="str">
        <f>IF(ISNA(INDEX(Hauptabrechnung!$O$15:$AA$226,MATCH(A8,Hauptabrechnung!$G$13:$G$226,0),10)),"",INDEX(Hauptabrechnung!$O$15:$AA$226,MATCH(A8,Hauptabrechnung!$G$15:$G$226,0),10))</f>
        <v/>
      </c>
    </row>
    <row r="9" spans="1:5">
      <c r="A9" s="4">
        <v>3</v>
      </c>
      <c r="C9" s="133" t="str">
        <f>IF(ISNA(INDEX(Hauptabrechnung!$O$15:$AA$226,MATCH(A9,Hauptabrechnung!$G$13:$G$226,0),1)),"",INDEX(Hauptabrechnung!$O$15:$AA$226,MATCH(A9,Hauptabrechnung!$G$15:$G$226,0),1))</f>
        <v/>
      </c>
      <c r="D9" s="150" t="str">
        <f>IF(ISNA(INDEX(Hauptabrechnung!$O$15:$AA$226,MATCH(A9,Hauptabrechnung!$G$13:$G$226,0),2)),"",INDEX(Hauptabrechnung!$O$15:$AA$226,MATCH(A9,Hauptabrechnung!$G$15:$G$226,0),2))</f>
        <v/>
      </c>
      <c r="E9" s="75" t="str">
        <f>IF(ISNA(INDEX(Hauptabrechnung!$O$15:$AA$226,MATCH(A9,Hauptabrechnung!$G$13:$G$226,0),10)),"",INDEX(Hauptabrechnung!$O$15:$AA$226,MATCH(A9,Hauptabrechnung!$G$15:$G$226,0),10))</f>
        <v/>
      </c>
    </row>
    <row r="10" spans="1:5">
      <c r="A10" s="4">
        <v>4</v>
      </c>
      <c r="C10" s="133" t="str">
        <f>IF(ISNA(INDEX(Hauptabrechnung!$O$15:$AA$226,MATCH(A10,Hauptabrechnung!$G$13:$G$226,0),1)),"",INDEX(Hauptabrechnung!$O$15:$AA$226,MATCH(A10,Hauptabrechnung!$G$15:$G$226,0),1))</f>
        <v/>
      </c>
      <c r="D10" s="150" t="str">
        <f>IF(ISNA(INDEX(Hauptabrechnung!$O$15:$AA$226,MATCH(A10,Hauptabrechnung!$G$13:$G$226,0),2)),"",INDEX(Hauptabrechnung!$O$15:$AA$226,MATCH(A10,Hauptabrechnung!$G$15:$G$226,0),2))</f>
        <v/>
      </c>
      <c r="E10" s="75" t="str">
        <f>IF(ISNA(INDEX(Hauptabrechnung!$O$15:$AA$226,MATCH(A10,Hauptabrechnung!$G$13:$G$226,0),10)),"",INDEX(Hauptabrechnung!$O$15:$AA$226,MATCH(A10,Hauptabrechnung!$G$15:$G$226,0),10))</f>
        <v/>
      </c>
    </row>
    <row r="11" spans="1:5">
      <c r="A11" s="4">
        <v>5</v>
      </c>
      <c r="C11" s="133" t="str">
        <f>IF(ISNA(INDEX(Hauptabrechnung!$O$15:$AA$226,MATCH(A11,Hauptabrechnung!$G$13:$G$226,0),1)),"",INDEX(Hauptabrechnung!$O$15:$AA$226,MATCH(A11,Hauptabrechnung!$G$15:$G$226,0),1))</f>
        <v/>
      </c>
      <c r="D11" s="150" t="str">
        <f>IF(ISNA(INDEX(Hauptabrechnung!$O$15:$AA$226,MATCH(A11,Hauptabrechnung!$G$13:$G$226,0),2)),"",INDEX(Hauptabrechnung!$O$15:$AA$226,MATCH(A11,Hauptabrechnung!$G$15:$G$226,0),2))</f>
        <v/>
      </c>
      <c r="E11" s="75" t="str">
        <f>IF(ISNA(INDEX(Hauptabrechnung!$O$15:$AA$226,MATCH(A11,Hauptabrechnung!$G$13:$G$226,0),10)),"",INDEX(Hauptabrechnung!$O$15:$AA$226,MATCH(A11,Hauptabrechnung!$G$15:$G$226,0),10))</f>
        <v/>
      </c>
    </row>
    <row r="12" spans="1:5">
      <c r="A12" s="4">
        <v>6</v>
      </c>
      <c r="C12" s="133" t="str">
        <f>IF(ISNA(INDEX(Hauptabrechnung!$O$15:$AA$226,MATCH(A12,Hauptabrechnung!$G$13:$G$226,0),1)),"",INDEX(Hauptabrechnung!$O$15:$AA$226,MATCH(A12,Hauptabrechnung!$G$15:$G$226,0),1))</f>
        <v/>
      </c>
      <c r="D12" s="150" t="str">
        <f>IF(ISNA(INDEX(Hauptabrechnung!$O$15:$AA$226,MATCH(A12,Hauptabrechnung!$G$13:$G$226,0),2)),"",INDEX(Hauptabrechnung!$O$15:$AA$226,MATCH(A12,Hauptabrechnung!$G$15:$G$226,0),2))</f>
        <v/>
      </c>
      <c r="E12" s="75" t="str">
        <f>IF(ISNA(INDEX(Hauptabrechnung!$O$15:$AA$226,MATCH(A12,Hauptabrechnung!$G$13:$G$226,0),10)),"",INDEX(Hauptabrechnung!$O$15:$AA$226,MATCH(A12,Hauptabrechnung!$G$15:$G$226,0),10))</f>
        <v/>
      </c>
    </row>
    <row r="13" spans="1:5">
      <c r="A13" s="4">
        <v>7</v>
      </c>
      <c r="C13" s="133" t="str">
        <f>IF(ISNA(INDEX(Hauptabrechnung!$O$15:$AA$226,MATCH(A13,Hauptabrechnung!$G$13:$G$226,0),1)),"",INDEX(Hauptabrechnung!$O$15:$AA$226,MATCH(A13,Hauptabrechnung!$G$15:$G$226,0),1))</f>
        <v/>
      </c>
      <c r="D13" s="150" t="str">
        <f>IF(ISNA(INDEX(Hauptabrechnung!$O$15:$AA$226,MATCH(A13,Hauptabrechnung!$G$13:$G$226,0),2)),"",INDEX(Hauptabrechnung!$O$15:$AA$226,MATCH(A13,Hauptabrechnung!$G$15:$G$226,0),2))</f>
        <v/>
      </c>
      <c r="E13" s="75" t="str">
        <f>IF(ISNA(INDEX(Hauptabrechnung!$O$15:$AA$226,MATCH(A13,Hauptabrechnung!$G$13:$G$226,0),10)),"",INDEX(Hauptabrechnung!$O$15:$AA$226,MATCH(A13,Hauptabrechnung!$G$15:$G$226,0),10))</f>
        <v/>
      </c>
    </row>
    <row r="14" spans="1:5">
      <c r="A14" s="4">
        <v>8</v>
      </c>
      <c r="C14" s="133" t="str">
        <f>IF(ISNA(INDEX(Hauptabrechnung!$O$15:$AA$226,MATCH(A14,Hauptabrechnung!$G$13:$G$226,0),1)),"",INDEX(Hauptabrechnung!$O$15:$AA$226,MATCH(A14,Hauptabrechnung!$G$15:$G$226,0),1))</f>
        <v/>
      </c>
      <c r="D14" s="150" t="str">
        <f>IF(ISNA(INDEX(Hauptabrechnung!$O$15:$AA$226,MATCH(A14,Hauptabrechnung!$G$13:$G$226,0),2)),"",INDEX(Hauptabrechnung!$O$15:$AA$226,MATCH(A14,Hauptabrechnung!$G$15:$G$226,0),2))</f>
        <v/>
      </c>
      <c r="E14" s="75" t="str">
        <f>IF(ISNA(INDEX(Hauptabrechnung!$O$15:$AA$226,MATCH(A14,Hauptabrechnung!$G$13:$G$226,0),10)),"",INDEX(Hauptabrechnung!$O$15:$AA$226,MATCH(A14,Hauptabrechnung!$G$15:$G$226,0),10))</f>
        <v/>
      </c>
    </row>
    <row r="15" spans="1:5">
      <c r="A15" s="4">
        <v>9</v>
      </c>
      <c r="C15" s="133" t="str">
        <f>IF(ISNA(INDEX(Hauptabrechnung!$O$15:$AA$226,MATCH(A15,Hauptabrechnung!$G$13:$G$226,0),1)),"",INDEX(Hauptabrechnung!$O$15:$AA$226,MATCH(A15,Hauptabrechnung!$G$15:$G$226,0),1))</f>
        <v/>
      </c>
      <c r="D15" s="150" t="str">
        <f>IF(ISNA(INDEX(Hauptabrechnung!$O$15:$AA$226,MATCH(A15,Hauptabrechnung!$G$13:$G$226,0),2)),"",INDEX(Hauptabrechnung!$O$15:$AA$226,MATCH(A15,Hauptabrechnung!$G$15:$G$226,0),2))</f>
        <v/>
      </c>
      <c r="E15" s="75" t="str">
        <f>IF(ISNA(INDEX(Hauptabrechnung!$O$15:$AA$226,MATCH(A15,Hauptabrechnung!$G$13:$G$226,0),10)),"",INDEX(Hauptabrechnung!$O$15:$AA$226,MATCH(A15,Hauptabrechnung!$G$15:$G$226,0),10))</f>
        <v/>
      </c>
    </row>
    <row r="16" spans="1:5">
      <c r="A16" s="4">
        <v>10</v>
      </c>
      <c r="C16" s="133" t="str">
        <f>IF(ISNA(INDEX(Hauptabrechnung!$O$15:$AA$226,MATCH(A16,Hauptabrechnung!$G$13:$G$226,0),1)),"",INDEX(Hauptabrechnung!$O$15:$AA$226,MATCH(A16,Hauptabrechnung!$G$15:$G$226,0),1))</f>
        <v/>
      </c>
      <c r="D16" s="150" t="str">
        <f>IF(ISNA(INDEX(Hauptabrechnung!$O$15:$AA$226,MATCH(A16,Hauptabrechnung!$G$13:$G$226,0),2)),"",INDEX(Hauptabrechnung!$O$15:$AA$226,MATCH(A16,Hauptabrechnung!$G$15:$G$226,0),2))</f>
        <v/>
      </c>
      <c r="E16" s="75" t="str">
        <f>IF(ISNA(INDEX(Hauptabrechnung!$O$15:$AA$226,MATCH(A16,Hauptabrechnung!$G$13:$G$226,0),10)),"",INDEX(Hauptabrechnung!$O$15:$AA$226,MATCH(A16,Hauptabrechnung!$G$15:$G$226,0),10))</f>
        <v/>
      </c>
    </row>
    <row r="17" spans="1:5">
      <c r="A17" s="4">
        <v>11</v>
      </c>
      <c r="C17" s="133" t="str">
        <f>IF(ISNA(INDEX(Hauptabrechnung!$O$15:$AA$226,MATCH(A17,Hauptabrechnung!$G$13:$G$226,0),1)),"",INDEX(Hauptabrechnung!$O$15:$AA$226,MATCH(A17,Hauptabrechnung!$G$15:$G$226,0),1))</f>
        <v/>
      </c>
      <c r="D17" s="150" t="str">
        <f>IF(ISNA(INDEX(Hauptabrechnung!$O$15:$AA$226,MATCH(A17,Hauptabrechnung!$G$13:$G$226,0),2)),"",INDEX(Hauptabrechnung!$O$15:$AA$226,MATCH(A17,Hauptabrechnung!$G$15:$G$226,0),2))</f>
        <v/>
      </c>
      <c r="E17" s="75" t="str">
        <f>IF(ISNA(INDEX(Hauptabrechnung!$O$15:$AA$226,MATCH(A17,Hauptabrechnung!$G$13:$G$226,0),10)),"",INDEX(Hauptabrechnung!$O$15:$AA$226,MATCH(A17,Hauptabrechnung!$G$15:$G$226,0),10))</f>
        <v/>
      </c>
    </row>
    <row r="18" spans="1:5">
      <c r="A18" s="4">
        <v>12</v>
      </c>
      <c r="C18" s="133" t="str">
        <f>IF(ISNA(INDEX(Hauptabrechnung!$O$15:$AA$226,MATCH(A18,Hauptabrechnung!$G$13:$G$226,0),1)),"",INDEX(Hauptabrechnung!$O$15:$AA$226,MATCH(A18,Hauptabrechnung!$G$15:$G$226,0),1))</f>
        <v/>
      </c>
      <c r="D18" s="150" t="str">
        <f>IF(ISNA(INDEX(Hauptabrechnung!$O$15:$AA$226,MATCH(A18,Hauptabrechnung!$G$13:$G$226,0),2)),"",INDEX(Hauptabrechnung!$O$15:$AA$226,MATCH(A18,Hauptabrechnung!$G$15:$G$226,0),2))</f>
        <v/>
      </c>
      <c r="E18" s="75" t="str">
        <f>IF(ISNA(INDEX(Hauptabrechnung!$O$15:$AA$226,MATCH(A18,Hauptabrechnung!$G$13:$G$226,0),10)),"",INDEX(Hauptabrechnung!$O$15:$AA$226,MATCH(A18,Hauptabrechnung!$G$15:$G$226,0),10))</f>
        <v/>
      </c>
    </row>
    <row r="19" spans="1:5">
      <c r="A19" s="4">
        <v>13</v>
      </c>
      <c r="C19" s="133" t="str">
        <f>IF(ISNA(INDEX(Hauptabrechnung!$O$15:$AA$226,MATCH(A19,Hauptabrechnung!$G$13:$G$226,0),1)),"",INDEX(Hauptabrechnung!$O$15:$AA$226,MATCH(A19,Hauptabrechnung!$G$15:$G$226,0),1))</f>
        <v/>
      </c>
      <c r="D19" s="150" t="str">
        <f>IF(ISNA(INDEX(Hauptabrechnung!$O$15:$AA$226,MATCH(A19,Hauptabrechnung!$G$13:$G$226,0),2)),"",INDEX(Hauptabrechnung!$O$15:$AA$226,MATCH(A19,Hauptabrechnung!$G$15:$G$226,0),2))</f>
        <v/>
      </c>
      <c r="E19" s="75" t="str">
        <f>IF(ISNA(INDEX(Hauptabrechnung!$O$15:$AA$226,MATCH(A19,Hauptabrechnung!$G$13:$G$226,0),10)),"",INDEX(Hauptabrechnung!$O$15:$AA$226,MATCH(A19,Hauptabrechnung!$G$15:$G$226,0),10))</f>
        <v/>
      </c>
    </row>
    <row r="20" spans="1:5">
      <c r="A20" s="4">
        <v>14</v>
      </c>
      <c r="C20" s="133" t="str">
        <f>IF(ISNA(INDEX(Hauptabrechnung!$O$15:$AA$226,MATCH(A20,Hauptabrechnung!$G$13:$G$226,0),1)),"",INDEX(Hauptabrechnung!$O$15:$AA$226,MATCH(A20,Hauptabrechnung!$G$15:$G$226,0),1))</f>
        <v/>
      </c>
      <c r="D20" s="150" t="str">
        <f>IF(ISNA(INDEX(Hauptabrechnung!$O$15:$AA$226,MATCH(A20,Hauptabrechnung!$G$13:$G$226,0),2)),"",INDEX(Hauptabrechnung!$O$15:$AA$226,MATCH(A20,Hauptabrechnung!$G$15:$G$226,0),2))</f>
        <v/>
      </c>
      <c r="E20" s="75" t="str">
        <f>IF(ISNA(INDEX(Hauptabrechnung!$O$15:$AA$226,MATCH(A20,Hauptabrechnung!$G$13:$G$226,0),10)),"",INDEX(Hauptabrechnung!$O$15:$AA$226,MATCH(A20,Hauptabrechnung!$G$15:$G$226,0),10))</f>
        <v/>
      </c>
    </row>
    <row r="21" spans="1:5">
      <c r="A21" s="4">
        <v>15</v>
      </c>
      <c r="C21" s="133" t="str">
        <f>IF(ISNA(INDEX(Hauptabrechnung!$O$15:$AA$226,MATCH(A21,Hauptabrechnung!$G$13:$G$226,0),1)),"",INDEX(Hauptabrechnung!$O$15:$AA$226,MATCH(A21,Hauptabrechnung!$G$15:$G$226,0),1))</f>
        <v/>
      </c>
      <c r="D21" s="150" t="str">
        <f>IF(ISNA(INDEX(Hauptabrechnung!$O$15:$AA$226,MATCH(A21,Hauptabrechnung!$G$13:$G$226,0),2)),"",INDEX(Hauptabrechnung!$O$15:$AA$226,MATCH(A21,Hauptabrechnung!$G$15:$G$226,0),2))</f>
        <v/>
      </c>
      <c r="E21" s="75" t="str">
        <f>IF(ISNA(INDEX(Hauptabrechnung!$O$15:$AA$226,MATCH(A21,Hauptabrechnung!$G$13:$G$226,0),10)),"",INDEX(Hauptabrechnung!$O$15:$AA$226,MATCH(A21,Hauptabrechnung!$G$15:$G$226,0),10))</f>
        <v/>
      </c>
    </row>
    <row r="22" spans="1:5">
      <c r="A22" s="4">
        <v>16</v>
      </c>
      <c r="C22" s="133" t="str">
        <f>IF(ISNA(INDEX(Hauptabrechnung!$O$15:$AA$226,MATCH(A22,Hauptabrechnung!$G$13:$G$226,0),1)),"",INDEX(Hauptabrechnung!$O$15:$AA$226,MATCH(A22,Hauptabrechnung!$G$15:$G$226,0),1))</f>
        <v/>
      </c>
      <c r="D22" s="150" t="str">
        <f>IF(ISNA(INDEX(Hauptabrechnung!$O$15:$AA$226,MATCH(A22,Hauptabrechnung!$G$13:$G$226,0),2)),"",INDEX(Hauptabrechnung!$O$15:$AA$226,MATCH(A22,Hauptabrechnung!$G$15:$G$226,0),2))</f>
        <v/>
      </c>
      <c r="E22" s="75" t="str">
        <f>IF(ISNA(INDEX(Hauptabrechnung!$O$15:$AA$226,MATCH(A22,Hauptabrechnung!$G$13:$G$226,0),10)),"",INDEX(Hauptabrechnung!$O$15:$AA$226,MATCH(A22,Hauptabrechnung!$G$15:$G$226,0),10))</f>
        <v/>
      </c>
    </row>
    <row r="23" spans="1:5">
      <c r="A23" s="4">
        <v>17</v>
      </c>
      <c r="C23" s="133" t="str">
        <f>IF(ISNA(INDEX(Hauptabrechnung!$O$15:$AA$226,MATCH(A23,Hauptabrechnung!$G$13:$G$226,0),1)),"",INDEX(Hauptabrechnung!$O$15:$AA$226,MATCH(A23,Hauptabrechnung!$G$15:$G$226,0),1))</f>
        <v/>
      </c>
      <c r="D23" s="150" t="str">
        <f>IF(ISNA(INDEX(Hauptabrechnung!$O$15:$AA$226,MATCH(A23,Hauptabrechnung!$G$13:$G$226,0),2)),"",INDEX(Hauptabrechnung!$O$15:$AA$226,MATCH(A23,Hauptabrechnung!$G$15:$G$226,0),2))</f>
        <v/>
      </c>
      <c r="E23" s="75" t="str">
        <f>IF(ISNA(INDEX(Hauptabrechnung!$O$15:$AA$226,MATCH(A23,Hauptabrechnung!$G$13:$G$226,0),10)),"",INDEX(Hauptabrechnung!$O$15:$AA$226,MATCH(A23,Hauptabrechnung!$G$15:$G$226,0),10))</f>
        <v/>
      </c>
    </row>
    <row r="24" spans="1:5">
      <c r="A24" s="4">
        <v>18</v>
      </c>
      <c r="C24" s="133" t="str">
        <f>IF(ISNA(INDEX(Hauptabrechnung!$O$15:$AA$226,MATCH(A24,Hauptabrechnung!$G$13:$G$226,0),1)),"",INDEX(Hauptabrechnung!$O$15:$AA$226,MATCH(A24,Hauptabrechnung!$G$15:$G$226,0),1))</f>
        <v/>
      </c>
      <c r="D24" s="150" t="str">
        <f>IF(ISNA(INDEX(Hauptabrechnung!$O$15:$AA$226,MATCH(A24,Hauptabrechnung!$G$13:$G$226,0),2)),"",INDEX(Hauptabrechnung!$O$15:$AA$226,MATCH(A24,Hauptabrechnung!$G$15:$G$226,0),2))</f>
        <v/>
      </c>
      <c r="E24" s="75" t="str">
        <f>IF(ISNA(INDEX(Hauptabrechnung!$O$15:$AA$226,MATCH(A24,Hauptabrechnung!$G$13:$G$226,0),10)),"",INDEX(Hauptabrechnung!$O$15:$AA$226,MATCH(A24,Hauptabrechnung!$G$15:$G$226,0),10))</f>
        <v/>
      </c>
    </row>
    <row r="25" spans="1:5">
      <c r="A25" s="4">
        <v>19</v>
      </c>
      <c r="C25" s="133" t="str">
        <f>IF(ISNA(INDEX(Hauptabrechnung!$O$15:$AA$226,MATCH(A25,Hauptabrechnung!$G$13:$G$226,0),1)),"",INDEX(Hauptabrechnung!$O$15:$AA$226,MATCH(A25,Hauptabrechnung!$G$15:$G$226,0),1))</f>
        <v/>
      </c>
      <c r="D25" s="150" t="str">
        <f>IF(ISNA(INDEX(Hauptabrechnung!$O$15:$AA$226,MATCH(A25,Hauptabrechnung!$G$13:$G$226,0),2)),"",INDEX(Hauptabrechnung!$O$15:$AA$226,MATCH(A25,Hauptabrechnung!$G$15:$G$226,0),2))</f>
        <v/>
      </c>
      <c r="E25" s="75" t="str">
        <f>IF(ISNA(INDEX(Hauptabrechnung!$O$15:$AA$226,MATCH(A25,Hauptabrechnung!$G$13:$G$226,0),10)),"",INDEX(Hauptabrechnung!$O$15:$AA$226,MATCH(A25,Hauptabrechnung!$G$15:$G$226,0),10))</f>
        <v/>
      </c>
    </row>
    <row r="26" spans="1:5">
      <c r="A26" s="4">
        <v>20</v>
      </c>
      <c r="C26" s="133" t="str">
        <f>IF(ISNA(INDEX(Hauptabrechnung!$O$15:$AA$226,MATCH(A26,Hauptabrechnung!$G$13:$G$226,0),1)),"",INDEX(Hauptabrechnung!$O$15:$AA$226,MATCH(A26,Hauptabrechnung!$G$15:$G$226,0),1))</f>
        <v/>
      </c>
      <c r="D26" s="150" t="str">
        <f>IF(ISNA(INDEX(Hauptabrechnung!$O$15:$AA$226,MATCH(A26,Hauptabrechnung!$G$13:$G$226,0),2)),"",INDEX(Hauptabrechnung!$O$15:$AA$226,MATCH(A26,Hauptabrechnung!$G$15:$G$226,0),2))</f>
        <v/>
      </c>
      <c r="E26" s="75" t="str">
        <f>IF(ISNA(INDEX(Hauptabrechnung!$O$15:$AA$226,MATCH(A26,Hauptabrechnung!$G$13:$G$226,0),10)),"",INDEX(Hauptabrechnung!$O$15:$AA$226,MATCH(A26,Hauptabrechnung!$G$15:$G$226,0),10))</f>
        <v/>
      </c>
    </row>
    <row r="27" spans="1:5">
      <c r="A27" s="4">
        <v>21</v>
      </c>
      <c r="C27" s="133" t="str">
        <f>IF(ISNA(INDEX(Hauptabrechnung!$O$15:$AA$226,MATCH(A27,Hauptabrechnung!$G$13:$G$226,0),1)),"",INDEX(Hauptabrechnung!$O$15:$AA$226,MATCH(A27,Hauptabrechnung!$G$15:$G$226,0),1))</f>
        <v/>
      </c>
      <c r="D27" s="150" t="str">
        <f>IF(ISNA(INDEX(Hauptabrechnung!$O$15:$AA$226,MATCH(A27,Hauptabrechnung!$G$13:$G$226,0),2)),"",INDEX(Hauptabrechnung!$O$15:$AA$226,MATCH(A27,Hauptabrechnung!$G$15:$G$226,0),2))</f>
        <v/>
      </c>
      <c r="E27" s="75" t="str">
        <f>IF(ISNA(INDEX(Hauptabrechnung!$O$15:$AA$226,MATCH(A27,Hauptabrechnung!$G$13:$G$226,0),10)),"",INDEX(Hauptabrechnung!$O$15:$AA$226,MATCH(A27,Hauptabrechnung!$G$15:$G$226,0),10))</f>
        <v/>
      </c>
    </row>
    <row r="28" spans="1:5">
      <c r="A28" s="4">
        <v>22</v>
      </c>
      <c r="C28" s="133" t="str">
        <f>IF(ISNA(INDEX(Hauptabrechnung!$O$15:$AA$226,MATCH(A28,Hauptabrechnung!$G$13:$G$226,0),1)),"",INDEX(Hauptabrechnung!$O$15:$AA$226,MATCH(A28,Hauptabrechnung!$G$15:$G$226,0),1))</f>
        <v/>
      </c>
      <c r="D28" s="150" t="str">
        <f>IF(ISNA(INDEX(Hauptabrechnung!$O$15:$AA$226,MATCH(A28,Hauptabrechnung!$G$13:$G$226,0),2)),"",INDEX(Hauptabrechnung!$O$15:$AA$226,MATCH(A28,Hauptabrechnung!$G$15:$G$226,0),2))</f>
        <v/>
      </c>
      <c r="E28" s="75" t="str">
        <f>IF(ISNA(INDEX(Hauptabrechnung!$O$15:$AA$226,MATCH(A28,Hauptabrechnung!$G$13:$G$226,0),10)),"",INDEX(Hauptabrechnung!$O$15:$AA$226,MATCH(A28,Hauptabrechnung!$G$15:$G$226,0),10))</f>
        <v/>
      </c>
    </row>
    <row r="29" spans="1:5">
      <c r="A29" s="4">
        <v>23</v>
      </c>
      <c r="C29" s="133" t="str">
        <f>IF(ISNA(INDEX(Hauptabrechnung!$O$15:$AA$226,MATCH(A29,Hauptabrechnung!$G$13:$G$226,0),1)),"",INDEX(Hauptabrechnung!$O$15:$AA$226,MATCH(A29,Hauptabrechnung!$G$15:$G$226,0),1))</f>
        <v/>
      </c>
      <c r="D29" s="150" t="str">
        <f>IF(ISNA(INDEX(Hauptabrechnung!$O$15:$AA$226,MATCH(A29,Hauptabrechnung!$G$13:$G$226,0),2)),"",INDEX(Hauptabrechnung!$O$15:$AA$226,MATCH(A29,Hauptabrechnung!$G$15:$G$226,0),2))</f>
        <v/>
      </c>
      <c r="E29" s="75" t="str">
        <f>IF(ISNA(INDEX(Hauptabrechnung!$O$15:$AA$226,MATCH(A29,Hauptabrechnung!$G$13:$G$226,0),10)),"",INDEX(Hauptabrechnung!$O$15:$AA$226,MATCH(A29,Hauptabrechnung!$G$15:$G$226,0),10))</f>
        <v/>
      </c>
    </row>
    <row r="30" spans="1:5">
      <c r="A30" s="4">
        <v>24</v>
      </c>
      <c r="C30" s="133" t="str">
        <f>IF(ISNA(INDEX(Hauptabrechnung!$O$15:$AA$226,MATCH(A30,Hauptabrechnung!$G$13:$G$226,0),1)),"",INDEX(Hauptabrechnung!$O$15:$AA$226,MATCH(A30,Hauptabrechnung!$G$15:$G$226,0),1))</f>
        <v/>
      </c>
      <c r="D30" s="150" t="str">
        <f>IF(ISNA(INDEX(Hauptabrechnung!$O$15:$AA$226,MATCH(A30,Hauptabrechnung!$G$13:$G$226,0),2)),"",INDEX(Hauptabrechnung!$O$15:$AA$226,MATCH(A30,Hauptabrechnung!$G$15:$G$226,0),2))</f>
        <v/>
      </c>
      <c r="E30" s="75" t="str">
        <f>IF(ISNA(INDEX(Hauptabrechnung!$O$15:$AA$226,MATCH(A30,Hauptabrechnung!$G$13:$G$226,0),10)),"",INDEX(Hauptabrechnung!$O$15:$AA$226,MATCH(A30,Hauptabrechnung!$G$15:$G$226,0),10))</f>
        <v/>
      </c>
    </row>
    <row r="31" spans="1:5">
      <c r="A31" s="4">
        <v>25</v>
      </c>
      <c r="C31" s="133" t="str">
        <f>IF(ISNA(INDEX(Hauptabrechnung!$O$15:$AA$226,MATCH(A31,Hauptabrechnung!$G$13:$G$226,0),1)),"",INDEX(Hauptabrechnung!$O$15:$AA$226,MATCH(A31,Hauptabrechnung!$G$15:$G$226,0),1))</f>
        <v/>
      </c>
      <c r="D31" s="150" t="str">
        <f>IF(ISNA(INDEX(Hauptabrechnung!$O$15:$AA$226,MATCH(A31,Hauptabrechnung!$G$13:$G$226,0),2)),"",INDEX(Hauptabrechnung!$O$15:$AA$226,MATCH(A31,Hauptabrechnung!$G$15:$G$226,0),2))</f>
        <v/>
      </c>
      <c r="E31" s="75" t="str">
        <f>IF(ISNA(INDEX(Hauptabrechnung!$O$15:$AA$226,MATCH(A31,Hauptabrechnung!$G$13:$G$226,0),10)),"",INDEX(Hauptabrechnung!$O$15:$AA$226,MATCH(A31,Hauptabrechnung!$G$15:$G$226,0),10))</f>
        <v/>
      </c>
    </row>
    <row r="32" spans="1:5">
      <c r="A32" s="4">
        <v>26</v>
      </c>
      <c r="C32" s="133" t="str">
        <f>IF(ISNA(INDEX(Hauptabrechnung!$O$15:$AA$226,MATCH(A32,Hauptabrechnung!$G$13:$G$226,0),1)),"",INDEX(Hauptabrechnung!$O$15:$AA$226,MATCH(A32,Hauptabrechnung!$G$15:$G$226,0),1))</f>
        <v/>
      </c>
      <c r="D32" s="150" t="str">
        <f>IF(ISNA(INDEX(Hauptabrechnung!$O$15:$AA$226,MATCH(A32,Hauptabrechnung!$G$13:$G$226,0),2)),"",INDEX(Hauptabrechnung!$O$15:$AA$226,MATCH(A32,Hauptabrechnung!$G$15:$G$226,0),2))</f>
        <v/>
      </c>
      <c r="E32" s="75" t="str">
        <f>IF(ISNA(INDEX(Hauptabrechnung!$O$15:$AA$226,MATCH(A32,Hauptabrechnung!$G$13:$G$226,0),10)),"",INDEX(Hauptabrechnung!$O$15:$AA$226,MATCH(A32,Hauptabrechnung!$G$15:$G$226,0),10))</f>
        <v/>
      </c>
    </row>
    <row r="33" spans="1:5">
      <c r="A33" s="4">
        <v>27</v>
      </c>
      <c r="C33" s="133" t="str">
        <f>IF(ISNA(INDEX(Hauptabrechnung!$O$15:$AA$226,MATCH(A33,Hauptabrechnung!$G$13:$G$226,0),1)),"",INDEX(Hauptabrechnung!$O$15:$AA$226,MATCH(A33,Hauptabrechnung!$G$15:$G$226,0),1))</f>
        <v/>
      </c>
      <c r="D33" s="150" t="str">
        <f>IF(ISNA(INDEX(Hauptabrechnung!$O$15:$AA$226,MATCH(A33,Hauptabrechnung!$G$13:$G$226,0),2)),"",INDEX(Hauptabrechnung!$O$15:$AA$226,MATCH(A33,Hauptabrechnung!$G$15:$G$226,0),2))</f>
        <v/>
      </c>
      <c r="E33" s="75" t="str">
        <f>IF(ISNA(INDEX(Hauptabrechnung!$O$15:$AA$226,MATCH(A33,Hauptabrechnung!$G$13:$G$226,0),10)),"",INDEX(Hauptabrechnung!$O$15:$AA$226,MATCH(A33,Hauptabrechnung!$G$15:$G$226,0),10))</f>
        <v/>
      </c>
    </row>
    <row r="34" spans="1:5">
      <c r="A34" s="4">
        <v>28</v>
      </c>
      <c r="C34" s="133" t="str">
        <f>IF(ISNA(INDEX(Hauptabrechnung!$O$15:$AA$226,MATCH(A34,Hauptabrechnung!$G$13:$G$226,0),1)),"",INDEX(Hauptabrechnung!$O$15:$AA$226,MATCH(A34,Hauptabrechnung!$G$15:$G$226,0),1))</f>
        <v/>
      </c>
      <c r="D34" s="150" t="str">
        <f>IF(ISNA(INDEX(Hauptabrechnung!$O$15:$AA$226,MATCH(A34,Hauptabrechnung!$G$13:$G$226,0),2)),"",INDEX(Hauptabrechnung!$O$15:$AA$226,MATCH(A34,Hauptabrechnung!$G$15:$G$226,0),2))</f>
        <v/>
      </c>
      <c r="E34" s="75" t="str">
        <f>IF(ISNA(INDEX(Hauptabrechnung!$O$15:$AA$226,MATCH(A34,Hauptabrechnung!$G$13:$G$226,0),10)),"",INDEX(Hauptabrechnung!$O$15:$AA$226,MATCH(A34,Hauptabrechnung!$G$15:$G$226,0),10))</f>
        <v/>
      </c>
    </row>
    <row r="35" spans="1:5">
      <c r="A35" s="4">
        <v>29</v>
      </c>
      <c r="C35" s="133" t="str">
        <f>IF(ISNA(INDEX(Hauptabrechnung!$O$15:$AA$226,MATCH(A35,Hauptabrechnung!$G$13:$G$226,0),1)),"",INDEX(Hauptabrechnung!$O$15:$AA$226,MATCH(A35,Hauptabrechnung!$G$15:$G$226,0),1))</f>
        <v/>
      </c>
      <c r="D35" s="150" t="str">
        <f>IF(ISNA(INDEX(Hauptabrechnung!$O$15:$AA$226,MATCH(A35,Hauptabrechnung!$G$13:$G$226,0),2)),"",INDEX(Hauptabrechnung!$O$15:$AA$226,MATCH(A35,Hauptabrechnung!$G$15:$G$226,0),2))</f>
        <v/>
      </c>
      <c r="E35" s="75" t="str">
        <f>IF(ISNA(INDEX(Hauptabrechnung!$O$15:$AA$226,MATCH(A35,Hauptabrechnung!$G$13:$G$226,0),10)),"",INDEX(Hauptabrechnung!$O$15:$AA$226,MATCH(A35,Hauptabrechnung!$G$15:$G$226,0),10))</f>
        <v/>
      </c>
    </row>
    <row r="36" spans="1:5" ht="13.5" thickBot="1">
      <c r="A36" s="4">
        <v>30</v>
      </c>
      <c r="C36" s="133" t="str">
        <f>IF(ISNA(INDEX(Hauptabrechnung!$O$15:$AA$226,MATCH(A36,Hauptabrechnung!$G$13:$G$226,0),1)),"",INDEX(Hauptabrechnung!$O$15:$AA$226,MATCH(A36,Hauptabrechnung!$G$15:$G$226,0),1))</f>
        <v/>
      </c>
      <c r="D36" s="150" t="str">
        <f>IF(ISNA(INDEX(Hauptabrechnung!$O$15:$AA$226,MATCH(A36,Hauptabrechnung!$G$13:$G$226,0),2)),"",INDEX(Hauptabrechnung!$O$15:$AA$226,MATCH(A36,Hauptabrechnung!$G$15:$G$226,0),2))</f>
        <v/>
      </c>
      <c r="E36" s="75" t="str">
        <f>IF(ISNA(INDEX(Hauptabrechnung!$O$15:$AA$226,MATCH(A36,Hauptabrechnung!$G$13:$G$226,0),10)),"",INDEX(Hauptabrechnung!$O$15:$AA$226,MATCH(A36,Hauptabrechnung!$G$15:$G$226,0),10))</f>
        <v/>
      </c>
    </row>
    <row r="37" spans="1:5" ht="13.5" thickBot="1">
      <c r="C37" s="14"/>
      <c r="D37" s="19" t="s">
        <v>10</v>
      </c>
      <c r="E37" s="77">
        <f t="shared" ref="E37" si="0">SUM(E7:E36)</f>
        <v>0</v>
      </c>
    </row>
    <row r="38" spans="1:5" ht="13.5" thickBot="1">
      <c r="E38" s="151"/>
    </row>
    <row r="39" spans="1:5" ht="13.5" thickBot="1">
      <c r="D39" s="20" t="s">
        <v>30</v>
      </c>
      <c r="E39" s="132">
        <f>E3+E37</f>
        <v>0</v>
      </c>
    </row>
    <row r="40" spans="1:5">
      <c r="D40" s="2"/>
      <c r="E40" s="152"/>
    </row>
    <row r="41" spans="1:5">
      <c r="D41" s="2"/>
      <c r="E41" s="152"/>
    </row>
    <row r="42" spans="1:5">
      <c r="D42" s="2"/>
      <c r="E42" s="152"/>
    </row>
    <row r="43" spans="1:5">
      <c r="D43" s="2"/>
      <c r="E43" s="152"/>
    </row>
    <row r="44" spans="1:5">
      <c r="D44" s="2"/>
      <c r="E44" s="152"/>
    </row>
    <row r="45" spans="1:5">
      <c r="D45" s="2"/>
      <c r="E45" s="152"/>
    </row>
    <row r="46" spans="1:5">
      <c r="D46" s="2"/>
      <c r="E46" s="152"/>
    </row>
    <row r="47" spans="1:5">
      <c r="D47" s="2"/>
      <c r="E47" s="152"/>
    </row>
    <row r="48" spans="1:5">
      <c r="D48" s="2"/>
      <c r="E48" s="152"/>
    </row>
    <row r="49" spans="3:5">
      <c r="D49" s="2"/>
      <c r="E49" s="152"/>
    </row>
    <row r="50" spans="3:5">
      <c r="D50" s="2"/>
      <c r="E50" s="152"/>
    </row>
    <row r="51" spans="3:5">
      <c r="D51" s="2"/>
      <c r="E51" s="152"/>
    </row>
    <row r="52" spans="3:5">
      <c r="D52" s="2"/>
      <c r="E52" s="152"/>
    </row>
    <row r="53" spans="3:5">
      <c r="D53" s="2"/>
      <c r="E53" s="152"/>
    </row>
    <row r="54" spans="3:5">
      <c r="D54" s="2"/>
      <c r="E54" s="152"/>
    </row>
    <row r="55" spans="3:5">
      <c r="D55" s="2"/>
      <c r="E55" s="152"/>
    </row>
    <row r="56" spans="3:5">
      <c r="D56" s="2"/>
      <c r="E56" s="152"/>
    </row>
    <row r="57" spans="3:5">
      <c r="D57" s="2"/>
      <c r="E57" s="152"/>
    </row>
    <row r="60" spans="3:5" ht="15.75">
      <c r="D60" s="17" t="str">
        <f>CONCATENATE("Reservefonds"," ",Übersicht!$C$43," ","und"," ",Übersicht!$C$82," ",Übersicht!$C$3)</f>
        <v xml:space="preserve">Reservefonds  und  </v>
      </c>
    </row>
    <row r="61" spans="3:5" ht="16.5" thickBot="1">
      <c r="D61" s="17"/>
    </row>
    <row r="62" spans="3:5" ht="13.5" thickBot="1">
      <c r="D62" s="20" t="s">
        <v>29</v>
      </c>
      <c r="E62" s="343"/>
    </row>
    <row r="63" spans="3:5" ht="13.5" thickBot="1"/>
    <row r="64" spans="3:5">
      <c r="C64" s="7" t="s">
        <v>0</v>
      </c>
      <c r="D64" s="3" t="s">
        <v>1</v>
      </c>
      <c r="E64" s="8" t="s">
        <v>19</v>
      </c>
    </row>
    <row r="65" spans="1:5" ht="13.5" thickBot="1">
      <c r="C65" s="10" t="s">
        <v>14</v>
      </c>
      <c r="D65" s="11" t="s">
        <v>2</v>
      </c>
      <c r="E65" s="12"/>
    </row>
    <row r="66" spans="1:5">
      <c r="A66" s="4">
        <v>1</v>
      </c>
      <c r="C66" s="133" t="str">
        <f>IF(ISNA(INDEX(Hauptabrechnung!$O$15:$AA$226,MATCH($A66,Hauptabrechnung!$I$13:$I$226,0),1)),"",INDEX(Hauptabrechnung!$O$15:$AA$226,MATCH($A66,Hauptabrechnung!$I$15:$I$226,0),1))</f>
        <v/>
      </c>
      <c r="D66" s="150" t="str">
        <f>IF(ISNA(INDEX(Hauptabrechnung!$O$15:$AA$226,MATCH($A66,Hauptabrechnung!$I$13:$I$226,0),2)),"",INDEX(Hauptabrechnung!$O$15:$AA$226,MATCH($A66,Hauptabrechnung!$I$15:$I$226,0),2))</f>
        <v/>
      </c>
      <c r="E66" s="75" t="str">
        <f>IF(ISNA(INDEX(Hauptabrechnung!$O$15:$AA$226,MATCH($A66,Hauptabrechnung!$I$13:$I$226,0),11)),"",INDEX(Hauptabrechnung!$O$15:$AA$226,MATCH($A66,Hauptabrechnung!$I$15:$I$226,0),11))</f>
        <v/>
      </c>
    </row>
    <row r="67" spans="1:5">
      <c r="A67" s="4">
        <v>2</v>
      </c>
      <c r="C67" s="133" t="str">
        <f>IF(ISNA(INDEX(Hauptabrechnung!$O$15:$AA$226,MATCH($A67,Hauptabrechnung!$I$13:$I$226,0),1)),"",INDEX(Hauptabrechnung!$O$15:$AA$226,MATCH($A67,Hauptabrechnung!$I$15:$I$226,0),1))</f>
        <v/>
      </c>
      <c r="D67" s="150" t="str">
        <f>IF(ISNA(INDEX(Hauptabrechnung!$O$15:$AA$226,MATCH($A67,Hauptabrechnung!$I$13:$I$226,0),2)),"",INDEX(Hauptabrechnung!$O$15:$AA$226,MATCH($A67,Hauptabrechnung!$I$15:$I$226,0),2))</f>
        <v/>
      </c>
      <c r="E67" s="75" t="str">
        <f>IF(ISNA(INDEX(Hauptabrechnung!$O$15:$AA$226,MATCH($A67,Hauptabrechnung!$I$13:$I$226,0),11)),"",INDEX(Hauptabrechnung!$O$15:$AA$226,MATCH($A67,Hauptabrechnung!$I$15:$I$226,0),11))</f>
        <v/>
      </c>
    </row>
    <row r="68" spans="1:5">
      <c r="A68" s="4">
        <v>3</v>
      </c>
      <c r="C68" s="133" t="str">
        <f>IF(ISNA(INDEX(Hauptabrechnung!$O$15:$AA$226,MATCH($A68,Hauptabrechnung!$I$13:$I$226,0),1)),"",INDEX(Hauptabrechnung!$O$15:$AA$226,MATCH($A68,Hauptabrechnung!$I$15:$I$226,0),1))</f>
        <v/>
      </c>
      <c r="D68" s="150" t="str">
        <f>IF(ISNA(INDEX(Hauptabrechnung!$O$15:$AA$226,MATCH($A68,Hauptabrechnung!$I$13:$I$226,0),2)),"",INDEX(Hauptabrechnung!$O$15:$AA$226,MATCH($A68,Hauptabrechnung!$I$15:$I$226,0),2))</f>
        <v/>
      </c>
      <c r="E68" s="75" t="str">
        <f>IF(ISNA(INDEX(Hauptabrechnung!$O$15:$AA$226,MATCH($A68,Hauptabrechnung!$I$13:$I$226,0),11)),"",INDEX(Hauptabrechnung!$O$15:$AA$226,MATCH($A68,Hauptabrechnung!$I$15:$I$226,0),11))</f>
        <v/>
      </c>
    </row>
    <row r="69" spans="1:5">
      <c r="A69" s="4">
        <v>4</v>
      </c>
      <c r="C69" s="133" t="str">
        <f>IF(ISNA(INDEX(Hauptabrechnung!$O$15:$AA$226,MATCH($A69,Hauptabrechnung!$I$13:$I$226,0),1)),"",INDEX(Hauptabrechnung!$O$15:$AA$226,MATCH($A69,Hauptabrechnung!$I$15:$I$226,0),1))</f>
        <v/>
      </c>
      <c r="D69" s="150" t="str">
        <f>IF(ISNA(INDEX(Hauptabrechnung!$O$15:$AA$226,MATCH($A69,Hauptabrechnung!$I$13:$I$226,0),2)),"",INDEX(Hauptabrechnung!$O$15:$AA$226,MATCH($A69,Hauptabrechnung!$I$15:$I$226,0),2))</f>
        <v/>
      </c>
      <c r="E69" s="75" t="str">
        <f>IF(ISNA(INDEX(Hauptabrechnung!$O$15:$AA$226,MATCH($A69,Hauptabrechnung!$I$13:$I$226,0),11)),"",INDEX(Hauptabrechnung!$O$15:$AA$226,MATCH($A69,Hauptabrechnung!$I$15:$I$226,0),11))</f>
        <v/>
      </c>
    </row>
    <row r="70" spans="1:5">
      <c r="A70" s="4">
        <v>5</v>
      </c>
      <c r="C70" s="133" t="str">
        <f>IF(ISNA(INDEX(Hauptabrechnung!$O$15:$AA$226,MATCH($A70,Hauptabrechnung!$I$13:$I$226,0),1)),"",INDEX(Hauptabrechnung!$O$15:$AA$226,MATCH($A70,Hauptabrechnung!$I$15:$I$226,0),1))</f>
        <v/>
      </c>
      <c r="D70" s="150" t="str">
        <f>IF(ISNA(INDEX(Hauptabrechnung!$O$15:$AA$226,MATCH($A70,Hauptabrechnung!$I$13:$I$226,0),2)),"",INDEX(Hauptabrechnung!$O$15:$AA$226,MATCH($A70,Hauptabrechnung!$I$15:$I$226,0),2))</f>
        <v/>
      </c>
      <c r="E70" s="75" t="str">
        <f>IF(ISNA(INDEX(Hauptabrechnung!$O$15:$AA$226,MATCH($A70,Hauptabrechnung!$I$13:$I$226,0),11)),"",INDEX(Hauptabrechnung!$O$15:$AA$226,MATCH($A70,Hauptabrechnung!$I$15:$I$226,0),11))</f>
        <v/>
      </c>
    </row>
    <row r="71" spans="1:5">
      <c r="A71" s="4">
        <v>6</v>
      </c>
      <c r="C71" s="133" t="str">
        <f>IF(ISNA(INDEX(Hauptabrechnung!$O$15:$AA$226,MATCH($A71,Hauptabrechnung!$I$13:$I$226,0),1)),"",INDEX(Hauptabrechnung!$O$15:$AA$226,MATCH($A71,Hauptabrechnung!$I$15:$I$226,0),1))</f>
        <v/>
      </c>
      <c r="D71" s="150" t="str">
        <f>IF(ISNA(INDEX(Hauptabrechnung!$O$15:$AA$226,MATCH($A71,Hauptabrechnung!$I$13:$I$226,0),2)),"",INDEX(Hauptabrechnung!$O$15:$AA$226,MATCH($A71,Hauptabrechnung!$I$15:$I$226,0),2))</f>
        <v/>
      </c>
      <c r="E71" s="75" t="str">
        <f>IF(ISNA(INDEX(Hauptabrechnung!$O$15:$AA$226,MATCH($A71,Hauptabrechnung!$I$13:$I$226,0),11)),"",INDEX(Hauptabrechnung!$O$15:$AA$226,MATCH($A71,Hauptabrechnung!$I$15:$I$226,0),11))</f>
        <v/>
      </c>
    </row>
    <row r="72" spans="1:5">
      <c r="A72" s="4">
        <v>7</v>
      </c>
      <c r="C72" s="133" t="str">
        <f>IF(ISNA(INDEX(Hauptabrechnung!$O$15:$AA$226,MATCH($A72,Hauptabrechnung!$I$13:$I$226,0),1)),"",INDEX(Hauptabrechnung!$O$15:$AA$226,MATCH($A72,Hauptabrechnung!$I$15:$I$226,0),1))</f>
        <v/>
      </c>
      <c r="D72" s="150" t="str">
        <f>IF(ISNA(INDEX(Hauptabrechnung!$O$15:$AA$226,MATCH($A72,Hauptabrechnung!$I$13:$I$226,0),2)),"",INDEX(Hauptabrechnung!$O$15:$AA$226,MATCH($A72,Hauptabrechnung!$I$15:$I$226,0),2))</f>
        <v/>
      </c>
      <c r="E72" s="75" t="str">
        <f>IF(ISNA(INDEX(Hauptabrechnung!$O$15:$AA$226,MATCH($A72,Hauptabrechnung!$I$13:$I$226,0),11)),"",INDEX(Hauptabrechnung!$O$15:$AA$226,MATCH($A72,Hauptabrechnung!$I$15:$I$226,0),11))</f>
        <v/>
      </c>
    </row>
    <row r="73" spans="1:5">
      <c r="A73" s="4">
        <v>8</v>
      </c>
      <c r="C73" s="133" t="str">
        <f>IF(ISNA(INDEX(Hauptabrechnung!$O$15:$AA$226,MATCH($A73,Hauptabrechnung!$I$13:$I$226,0),1)),"",INDEX(Hauptabrechnung!$O$15:$AA$226,MATCH($A73,Hauptabrechnung!$I$15:$I$226,0),1))</f>
        <v/>
      </c>
      <c r="D73" s="150" t="str">
        <f>IF(ISNA(INDEX(Hauptabrechnung!$O$15:$AA$226,MATCH($A73,Hauptabrechnung!$I$13:$I$226,0),2)),"",INDEX(Hauptabrechnung!$O$15:$AA$226,MATCH($A73,Hauptabrechnung!$I$15:$I$226,0),2))</f>
        <v/>
      </c>
      <c r="E73" s="75" t="str">
        <f>IF(ISNA(INDEX(Hauptabrechnung!$O$15:$AA$226,MATCH($A73,Hauptabrechnung!$I$13:$I$226,0),11)),"",INDEX(Hauptabrechnung!$O$15:$AA$226,MATCH($A73,Hauptabrechnung!$I$15:$I$226,0),11))</f>
        <v/>
      </c>
    </row>
    <row r="74" spans="1:5">
      <c r="A74" s="4">
        <v>9</v>
      </c>
      <c r="C74" s="133" t="str">
        <f>IF(ISNA(INDEX(Hauptabrechnung!$O$15:$AA$226,MATCH($A74,Hauptabrechnung!$I$13:$I$226,0),1)),"",INDEX(Hauptabrechnung!$O$15:$AA$226,MATCH($A74,Hauptabrechnung!$I$15:$I$226,0),1))</f>
        <v/>
      </c>
      <c r="D74" s="150" t="str">
        <f>IF(ISNA(INDEX(Hauptabrechnung!$O$15:$AA$226,MATCH($A74,Hauptabrechnung!$I$13:$I$226,0),2)),"",INDEX(Hauptabrechnung!$O$15:$AA$226,MATCH($A74,Hauptabrechnung!$I$15:$I$226,0),2))</f>
        <v/>
      </c>
      <c r="E74" s="75" t="str">
        <f>IF(ISNA(INDEX(Hauptabrechnung!$O$15:$AA$226,MATCH($A74,Hauptabrechnung!$I$13:$I$226,0),11)),"",INDEX(Hauptabrechnung!$O$15:$AA$226,MATCH($A74,Hauptabrechnung!$I$15:$I$226,0),11))</f>
        <v/>
      </c>
    </row>
    <row r="75" spans="1:5">
      <c r="A75" s="4">
        <v>10</v>
      </c>
      <c r="C75" s="133" t="str">
        <f>IF(ISNA(INDEX(Hauptabrechnung!$O$15:$AA$226,MATCH($A75,Hauptabrechnung!$I$13:$I$226,0),1)),"",INDEX(Hauptabrechnung!$O$15:$AA$226,MATCH($A75,Hauptabrechnung!$I$15:$I$226,0),1))</f>
        <v/>
      </c>
      <c r="D75" s="150" t="str">
        <f>IF(ISNA(INDEX(Hauptabrechnung!$O$15:$AA$226,MATCH($A75,Hauptabrechnung!$I$13:$I$226,0),2)),"",INDEX(Hauptabrechnung!$O$15:$AA$226,MATCH($A75,Hauptabrechnung!$I$15:$I$226,0),2))</f>
        <v/>
      </c>
      <c r="E75" s="75" t="str">
        <f>IF(ISNA(INDEX(Hauptabrechnung!$O$15:$AA$226,MATCH($A75,Hauptabrechnung!$I$13:$I$226,0),11)),"",INDEX(Hauptabrechnung!$O$15:$AA$226,MATCH($A75,Hauptabrechnung!$I$15:$I$226,0),11))</f>
        <v/>
      </c>
    </row>
    <row r="76" spans="1:5">
      <c r="A76" s="4">
        <v>11</v>
      </c>
      <c r="C76" s="133" t="str">
        <f>IF(ISNA(INDEX(Hauptabrechnung!$O$15:$AA$226,MATCH($A76,Hauptabrechnung!$I$13:$I$226,0),1)),"",INDEX(Hauptabrechnung!$O$15:$AA$226,MATCH($A76,Hauptabrechnung!$I$15:$I$226,0),1))</f>
        <v/>
      </c>
      <c r="D76" s="150" t="str">
        <f>IF(ISNA(INDEX(Hauptabrechnung!$O$15:$AA$226,MATCH($A76,Hauptabrechnung!$I$13:$I$226,0),2)),"",INDEX(Hauptabrechnung!$O$15:$AA$226,MATCH($A76,Hauptabrechnung!$I$15:$I$226,0),2))</f>
        <v/>
      </c>
      <c r="E76" s="75" t="str">
        <f>IF(ISNA(INDEX(Hauptabrechnung!$O$15:$AA$226,MATCH($A76,Hauptabrechnung!$I$13:$I$226,0),11)),"",INDEX(Hauptabrechnung!$O$15:$AA$226,MATCH($A76,Hauptabrechnung!$I$15:$I$226,0),11))</f>
        <v/>
      </c>
    </row>
    <row r="77" spans="1:5">
      <c r="A77" s="4">
        <v>12</v>
      </c>
      <c r="C77" s="133" t="str">
        <f>IF(ISNA(INDEX(Hauptabrechnung!$O$15:$AA$226,MATCH($A77,Hauptabrechnung!$I$13:$I$226,0),1)),"",INDEX(Hauptabrechnung!$O$15:$AA$226,MATCH($A77,Hauptabrechnung!$I$15:$I$226,0),1))</f>
        <v/>
      </c>
      <c r="D77" s="150" t="str">
        <f>IF(ISNA(INDEX(Hauptabrechnung!$O$15:$AA$226,MATCH($A77,Hauptabrechnung!$I$13:$I$226,0),2)),"",INDEX(Hauptabrechnung!$O$15:$AA$226,MATCH($A77,Hauptabrechnung!$I$15:$I$226,0),2))</f>
        <v/>
      </c>
      <c r="E77" s="75" t="str">
        <f>IF(ISNA(INDEX(Hauptabrechnung!$O$15:$AA$226,MATCH($A77,Hauptabrechnung!$I$13:$I$226,0),11)),"",INDEX(Hauptabrechnung!$O$15:$AA$226,MATCH($A77,Hauptabrechnung!$I$15:$I$226,0),11))</f>
        <v/>
      </c>
    </row>
    <row r="78" spans="1:5">
      <c r="A78" s="4">
        <v>13</v>
      </c>
      <c r="C78" s="133" t="str">
        <f>IF(ISNA(INDEX(Hauptabrechnung!$O$15:$AA$226,MATCH($A78,Hauptabrechnung!$I$13:$I$226,0),1)),"",INDEX(Hauptabrechnung!$O$15:$AA$226,MATCH($A78,Hauptabrechnung!$I$15:$I$226,0),1))</f>
        <v/>
      </c>
      <c r="D78" s="150" t="str">
        <f>IF(ISNA(INDEX(Hauptabrechnung!$O$15:$AA$226,MATCH($A78,Hauptabrechnung!$I$13:$I$226,0),2)),"",INDEX(Hauptabrechnung!$O$15:$AA$226,MATCH($A78,Hauptabrechnung!$I$15:$I$226,0),2))</f>
        <v/>
      </c>
      <c r="E78" s="75" t="str">
        <f>IF(ISNA(INDEX(Hauptabrechnung!$O$15:$AA$226,MATCH($A78,Hauptabrechnung!$I$13:$I$226,0),11)),"",INDEX(Hauptabrechnung!$O$15:$AA$226,MATCH($A78,Hauptabrechnung!$I$15:$I$226,0),11))</f>
        <v/>
      </c>
    </row>
    <row r="79" spans="1:5">
      <c r="A79" s="4">
        <v>14</v>
      </c>
      <c r="C79" s="133" t="str">
        <f>IF(ISNA(INDEX(Hauptabrechnung!$O$15:$AA$226,MATCH($A79,Hauptabrechnung!$I$13:$I$226,0),1)),"",INDEX(Hauptabrechnung!$O$15:$AA$226,MATCH($A79,Hauptabrechnung!$I$15:$I$226,0),1))</f>
        <v/>
      </c>
      <c r="D79" s="150" t="str">
        <f>IF(ISNA(INDEX(Hauptabrechnung!$O$15:$AA$226,MATCH($A79,Hauptabrechnung!$I$13:$I$226,0),2)),"",INDEX(Hauptabrechnung!$O$15:$AA$226,MATCH($A79,Hauptabrechnung!$I$15:$I$226,0),2))</f>
        <v/>
      </c>
      <c r="E79" s="75" t="str">
        <f>IF(ISNA(INDEX(Hauptabrechnung!$O$15:$AA$226,MATCH($A79,Hauptabrechnung!$I$13:$I$226,0),11)),"",INDEX(Hauptabrechnung!$O$15:$AA$226,MATCH($A79,Hauptabrechnung!$I$15:$I$226,0),11))</f>
        <v/>
      </c>
    </row>
    <row r="80" spans="1:5">
      <c r="A80" s="4">
        <v>15</v>
      </c>
      <c r="C80" s="133" t="str">
        <f>IF(ISNA(INDEX(Hauptabrechnung!$O$15:$AA$226,MATCH($A80,Hauptabrechnung!$I$13:$I$226,0),1)),"",INDEX(Hauptabrechnung!$O$15:$AA$226,MATCH($A80,Hauptabrechnung!$I$15:$I$226,0),1))</f>
        <v/>
      </c>
      <c r="D80" s="150" t="str">
        <f>IF(ISNA(INDEX(Hauptabrechnung!$O$15:$AA$226,MATCH($A80,Hauptabrechnung!$I$13:$I$226,0),2)),"",INDEX(Hauptabrechnung!$O$15:$AA$226,MATCH($A80,Hauptabrechnung!$I$15:$I$226,0),2))</f>
        <v/>
      </c>
      <c r="E80" s="75" t="str">
        <f>IF(ISNA(INDEX(Hauptabrechnung!$O$15:$AA$226,MATCH($A80,Hauptabrechnung!$I$13:$I$226,0),11)),"",INDEX(Hauptabrechnung!$O$15:$AA$226,MATCH($A80,Hauptabrechnung!$I$15:$I$226,0),11))</f>
        <v/>
      </c>
    </row>
    <row r="81" spans="1:5">
      <c r="A81" s="4">
        <v>16</v>
      </c>
      <c r="C81" s="133" t="str">
        <f>IF(ISNA(INDEX(Hauptabrechnung!$O$15:$AA$226,MATCH($A81,Hauptabrechnung!$I$13:$I$226,0),1)),"",INDEX(Hauptabrechnung!$O$15:$AA$226,MATCH($A81,Hauptabrechnung!$I$15:$I$226,0),1))</f>
        <v/>
      </c>
      <c r="D81" s="150" t="str">
        <f>IF(ISNA(INDEX(Hauptabrechnung!$O$15:$AA$226,MATCH($A81,Hauptabrechnung!$I$13:$I$226,0),2)),"",INDEX(Hauptabrechnung!$O$15:$AA$226,MATCH($A81,Hauptabrechnung!$I$15:$I$226,0),2))</f>
        <v/>
      </c>
      <c r="E81" s="75" t="str">
        <f>IF(ISNA(INDEX(Hauptabrechnung!$O$15:$AA$226,MATCH($A81,Hauptabrechnung!$I$13:$I$226,0),11)),"",INDEX(Hauptabrechnung!$O$15:$AA$226,MATCH($A81,Hauptabrechnung!$I$15:$I$226,0),11))</f>
        <v/>
      </c>
    </row>
    <row r="82" spans="1:5">
      <c r="A82" s="4">
        <v>17</v>
      </c>
      <c r="C82" s="133" t="str">
        <f>IF(ISNA(INDEX(Hauptabrechnung!$O$15:$AA$226,MATCH($A82,Hauptabrechnung!$I$13:$I$226,0),1)),"",INDEX(Hauptabrechnung!$O$15:$AA$226,MATCH($A82,Hauptabrechnung!$I$15:$I$226,0),1))</f>
        <v/>
      </c>
      <c r="D82" s="150" t="str">
        <f>IF(ISNA(INDEX(Hauptabrechnung!$O$15:$AA$226,MATCH($A82,Hauptabrechnung!$I$13:$I$226,0),2)),"",INDEX(Hauptabrechnung!$O$15:$AA$226,MATCH($A82,Hauptabrechnung!$I$15:$I$226,0),2))</f>
        <v/>
      </c>
      <c r="E82" s="75" t="str">
        <f>IF(ISNA(INDEX(Hauptabrechnung!$O$15:$AA$226,MATCH($A82,Hauptabrechnung!$I$13:$I$226,0),11)),"",INDEX(Hauptabrechnung!$O$15:$AA$226,MATCH($A82,Hauptabrechnung!$I$15:$I$226,0),11))</f>
        <v/>
      </c>
    </row>
    <row r="83" spans="1:5">
      <c r="A83" s="4">
        <v>18</v>
      </c>
      <c r="C83" s="133" t="str">
        <f>IF(ISNA(INDEX(Hauptabrechnung!$O$15:$AA$226,MATCH($A83,Hauptabrechnung!$I$13:$I$226,0),1)),"",INDEX(Hauptabrechnung!$O$15:$AA$226,MATCH($A83,Hauptabrechnung!$I$15:$I$226,0),1))</f>
        <v/>
      </c>
      <c r="D83" s="150" t="str">
        <f>IF(ISNA(INDEX(Hauptabrechnung!$O$15:$AA$226,MATCH($A83,Hauptabrechnung!$I$13:$I$226,0),2)),"",INDEX(Hauptabrechnung!$O$15:$AA$226,MATCH($A83,Hauptabrechnung!$I$15:$I$226,0),2))</f>
        <v/>
      </c>
      <c r="E83" s="75" t="str">
        <f>IF(ISNA(INDEX(Hauptabrechnung!$O$15:$AA$226,MATCH($A83,Hauptabrechnung!$I$13:$I$226,0),11)),"",INDEX(Hauptabrechnung!$O$15:$AA$226,MATCH($A83,Hauptabrechnung!$I$15:$I$226,0),11))</f>
        <v/>
      </c>
    </row>
    <row r="84" spans="1:5">
      <c r="A84" s="4">
        <v>19</v>
      </c>
      <c r="C84" s="133" t="str">
        <f>IF(ISNA(INDEX(Hauptabrechnung!$O$15:$AA$226,MATCH($A84,Hauptabrechnung!$I$13:$I$226,0),1)),"",INDEX(Hauptabrechnung!$O$15:$AA$226,MATCH($A84,Hauptabrechnung!$I$15:$I$226,0),1))</f>
        <v/>
      </c>
      <c r="D84" s="150" t="str">
        <f>IF(ISNA(INDEX(Hauptabrechnung!$O$15:$AA$226,MATCH($A84,Hauptabrechnung!$I$13:$I$226,0),2)),"",INDEX(Hauptabrechnung!$O$15:$AA$226,MATCH($A84,Hauptabrechnung!$I$15:$I$226,0),2))</f>
        <v/>
      </c>
      <c r="E84" s="75" t="str">
        <f>IF(ISNA(INDEX(Hauptabrechnung!$O$15:$AA$226,MATCH($A84,Hauptabrechnung!$I$13:$I$226,0),11)),"",INDEX(Hauptabrechnung!$O$15:$AA$226,MATCH($A84,Hauptabrechnung!$I$15:$I$226,0),11))</f>
        <v/>
      </c>
    </row>
    <row r="85" spans="1:5">
      <c r="A85" s="4">
        <v>20</v>
      </c>
      <c r="C85" s="133" t="str">
        <f>IF(ISNA(INDEX(Hauptabrechnung!$O$15:$AA$226,MATCH($A85,Hauptabrechnung!$I$13:$I$226,0),1)),"",INDEX(Hauptabrechnung!$O$15:$AA$226,MATCH($A85,Hauptabrechnung!$I$15:$I$226,0),1))</f>
        <v/>
      </c>
      <c r="D85" s="150" t="str">
        <f>IF(ISNA(INDEX(Hauptabrechnung!$O$15:$AA$226,MATCH($A85,Hauptabrechnung!$I$13:$I$226,0),2)),"",INDEX(Hauptabrechnung!$O$15:$AA$226,MATCH($A85,Hauptabrechnung!$I$15:$I$226,0),2))</f>
        <v/>
      </c>
      <c r="E85" s="75" t="str">
        <f>IF(ISNA(INDEX(Hauptabrechnung!$O$15:$AA$226,MATCH($A85,Hauptabrechnung!$I$13:$I$226,0),11)),"",INDEX(Hauptabrechnung!$O$15:$AA$226,MATCH($A85,Hauptabrechnung!$I$15:$I$226,0),11))</f>
        <v/>
      </c>
    </row>
    <row r="86" spans="1:5">
      <c r="A86" s="4">
        <v>21</v>
      </c>
      <c r="C86" s="133" t="str">
        <f>IF(ISNA(INDEX(Hauptabrechnung!$O$15:$AA$226,MATCH($A86,Hauptabrechnung!$I$13:$I$226,0),1)),"",INDEX(Hauptabrechnung!$O$15:$AA$226,MATCH($A86,Hauptabrechnung!$I$15:$I$226,0),1))</f>
        <v/>
      </c>
      <c r="D86" s="150" t="str">
        <f>IF(ISNA(INDEX(Hauptabrechnung!$O$15:$AA$226,MATCH($A86,Hauptabrechnung!$I$13:$I$226,0),2)),"",INDEX(Hauptabrechnung!$O$15:$AA$226,MATCH($A86,Hauptabrechnung!$I$15:$I$226,0),2))</f>
        <v/>
      </c>
      <c r="E86" s="75" t="str">
        <f>IF(ISNA(INDEX(Hauptabrechnung!$O$15:$AA$226,MATCH($A86,Hauptabrechnung!$I$13:$I$226,0),11)),"",INDEX(Hauptabrechnung!$O$15:$AA$226,MATCH($A86,Hauptabrechnung!$I$15:$I$226,0),11))</f>
        <v/>
      </c>
    </row>
    <row r="87" spans="1:5">
      <c r="A87" s="4">
        <v>22</v>
      </c>
      <c r="C87" s="133" t="str">
        <f>IF(ISNA(INDEX(Hauptabrechnung!$O$15:$AA$226,MATCH($A87,Hauptabrechnung!$I$13:$I$226,0),1)),"",INDEX(Hauptabrechnung!$O$15:$AA$226,MATCH($A87,Hauptabrechnung!$I$15:$I$226,0),1))</f>
        <v/>
      </c>
      <c r="D87" s="150" t="str">
        <f>IF(ISNA(INDEX(Hauptabrechnung!$O$15:$AA$226,MATCH($A87,Hauptabrechnung!$I$13:$I$226,0),2)),"",INDEX(Hauptabrechnung!$O$15:$AA$226,MATCH($A87,Hauptabrechnung!$I$15:$I$226,0),2))</f>
        <v/>
      </c>
      <c r="E87" s="75" t="str">
        <f>IF(ISNA(INDEX(Hauptabrechnung!$O$15:$AA$226,MATCH($A87,Hauptabrechnung!$I$13:$I$226,0),11)),"",INDEX(Hauptabrechnung!$O$15:$AA$226,MATCH($A87,Hauptabrechnung!$I$15:$I$226,0),11))</f>
        <v/>
      </c>
    </row>
    <row r="88" spans="1:5">
      <c r="A88" s="4">
        <v>23</v>
      </c>
      <c r="C88" s="133" t="str">
        <f>IF(ISNA(INDEX(Hauptabrechnung!$O$15:$AA$226,MATCH($A88,Hauptabrechnung!$I$13:$I$226,0),1)),"",INDEX(Hauptabrechnung!$O$15:$AA$226,MATCH($A88,Hauptabrechnung!$I$15:$I$226,0),1))</f>
        <v/>
      </c>
      <c r="D88" s="150" t="str">
        <f>IF(ISNA(INDEX(Hauptabrechnung!$O$15:$AA$226,MATCH($A88,Hauptabrechnung!$I$13:$I$226,0),2)),"",INDEX(Hauptabrechnung!$O$15:$AA$226,MATCH($A88,Hauptabrechnung!$I$15:$I$226,0),2))</f>
        <v/>
      </c>
      <c r="E88" s="75" t="str">
        <f>IF(ISNA(INDEX(Hauptabrechnung!$O$15:$AA$226,MATCH($A88,Hauptabrechnung!$I$13:$I$226,0),11)),"",INDEX(Hauptabrechnung!$O$15:$AA$226,MATCH($A88,Hauptabrechnung!$I$15:$I$226,0),11))</f>
        <v/>
      </c>
    </row>
    <row r="89" spans="1:5">
      <c r="A89" s="4">
        <v>24</v>
      </c>
      <c r="C89" s="133" t="str">
        <f>IF(ISNA(INDEX(Hauptabrechnung!$O$15:$AA$226,MATCH($A89,Hauptabrechnung!$I$13:$I$226,0),1)),"",INDEX(Hauptabrechnung!$O$15:$AA$226,MATCH($A89,Hauptabrechnung!$I$15:$I$226,0),1))</f>
        <v/>
      </c>
      <c r="D89" s="150" t="str">
        <f>IF(ISNA(INDEX(Hauptabrechnung!$O$15:$AA$226,MATCH($A89,Hauptabrechnung!$I$13:$I$226,0),2)),"",INDEX(Hauptabrechnung!$O$15:$AA$226,MATCH($A89,Hauptabrechnung!$I$15:$I$226,0),2))</f>
        <v/>
      </c>
      <c r="E89" s="75" t="str">
        <f>IF(ISNA(INDEX(Hauptabrechnung!$O$15:$AA$226,MATCH($A89,Hauptabrechnung!$I$13:$I$226,0),11)),"",INDEX(Hauptabrechnung!$O$15:$AA$226,MATCH($A89,Hauptabrechnung!$I$15:$I$226,0),11))</f>
        <v/>
      </c>
    </row>
    <row r="90" spans="1:5">
      <c r="A90" s="4">
        <v>25</v>
      </c>
      <c r="C90" s="133" t="str">
        <f>IF(ISNA(INDEX(Hauptabrechnung!$O$15:$AA$226,MATCH($A90,Hauptabrechnung!$I$13:$I$226,0),1)),"",INDEX(Hauptabrechnung!$O$15:$AA$226,MATCH($A90,Hauptabrechnung!$I$15:$I$226,0),1))</f>
        <v/>
      </c>
      <c r="D90" s="150" t="str">
        <f>IF(ISNA(INDEX(Hauptabrechnung!$O$15:$AA$226,MATCH($A90,Hauptabrechnung!$I$13:$I$226,0),2)),"",INDEX(Hauptabrechnung!$O$15:$AA$226,MATCH($A90,Hauptabrechnung!$I$15:$I$226,0),2))</f>
        <v/>
      </c>
      <c r="E90" s="75" t="str">
        <f>IF(ISNA(INDEX(Hauptabrechnung!$O$15:$AA$226,MATCH($A90,Hauptabrechnung!$I$13:$I$226,0),11)),"",INDEX(Hauptabrechnung!$O$15:$AA$226,MATCH($A90,Hauptabrechnung!$I$15:$I$226,0),11))</f>
        <v/>
      </c>
    </row>
    <row r="91" spans="1:5">
      <c r="A91" s="4">
        <v>26</v>
      </c>
      <c r="C91" s="133" t="str">
        <f>IF(ISNA(INDEX(Hauptabrechnung!$O$15:$AA$226,MATCH($A91,Hauptabrechnung!$I$13:$I$226,0),1)),"",INDEX(Hauptabrechnung!$O$15:$AA$226,MATCH($A91,Hauptabrechnung!$I$15:$I$226,0),1))</f>
        <v/>
      </c>
      <c r="D91" s="150" t="str">
        <f>IF(ISNA(INDEX(Hauptabrechnung!$O$15:$AA$226,MATCH($A91,Hauptabrechnung!$I$13:$I$226,0),2)),"",INDEX(Hauptabrechnung!$O$15:$AA$226,MATCH($A91,Hauptabrechnung!$I$15:$I$226,0),2))</f>
        <v/>
      </c>
      <c r="E91" s="75" t="str">
        <f>IF(ISNA(INDEX(Hauptabrechnung!$O$15:$AA$226,MATCH($A91,Hauptabrechnung!$I$13:$I$226,0),11)),"",INDEX(Hauptabrechnung!$O$15:$AA$226,MATCH($A91,Hauptabrechnung!$I$15:$I$226,0),11))</f>
        <v/>
      </c>
    </row>
    <row r="92" spans="1:5">
      <c r="A92" s="4">
        <v>27</v>
      </c>
      <c r="C92" s="133" t="str">
        <f>IF(ISNA(INDEX(Hauptabrechnung!$O$15:$AA$226,MATCH($A92,Hauptabrechnung!$I$13:$I$226,0),1)),"",INDEX(Hauptabrechnung!$O$15:$AA$226,MATCH($A92,Hauptabrechnung!$I$15:$I$226,0),1))</f>
        <v/>
      </c>
      <c r="D92" s="150" t="str">
        <f>IF(ISNA(INDEX(Hauptabrechnung!$O$15:$AA$226,MATCH($A92,Hauptabrechnung!$I$13:$I$226,0),2)),"",INDEX(Hauptabrechnung!$O$15:$AA$226,MATCH($A92,Hauptabrechnung!$I$15:$I$226,0),2))</f>
        <v/>
      </c>
      <c r="E92" s="75" t="str">
        <f>IF(ISNA(INDEX(Hauptabrechnung!$O$15:$AA$226,MATCH($A92,Hauptabrechnung!$I$13:$I$226,0),11)),"",INDEX(Hauptabrechnung!$O$15:$AA$226,MATCH($A92,Hauptabrechnung!$I$15:$I$226,0),11))</f>
        <v/>
      </c>
    </row>
    <row r="93" spans="1:5">
      <c r="A93" s="4">
        <v>28</v>
      </c>
      <c r="C93" s="133" t="str">
        <f>IF(ISNA(INDEX(Hauptabrechnung!$O$15:$AA$226,MATCH($A93,Hauptabrechnung!$I$13:$I$226,0),1)),"",INDEX(Hauptabrechnung!$O$15:$AA$226,MATCH($A93,Hauptabrechnung!$I$15:$I$226,0),1))</f>
        <v/>
      </c>
      <c r="D93" s="150" t="str">
        <f>IF(ISNA(INDEX(Hauptabrechnung!$O$15:$AA$226,MATCH($A93,Hauptabrechnung!$I$13:$I$226,0),2)),"",INDEX(Hauptabrechnung!$O$15:$AA$226,MATCH($A93,Hauptabrechnung!$I$15:$I$226,0),2))</f>
        <v/>
      </c>
      <c r="E93" s="75" t="str">
        <f>IF(ISNA(INDEX(Hauptabrechnung!$O$15:$AA$226,MATCH($A93,Hauptabrechnung!$I$13:$I$226,0),11)),"",INDEX(Hauptabrechnung!$O$15:$AA$226,MATCH($A93,Hauptabrechnung!$I$15:$I$226,0),11))</f>
        <v/>
      </c>
    </row>
    <row r="94" spans="1:5">
      <c r="A94" s="4">
        <v>29</v>
      </c>
      <c r="C94" s="133" t="str">
        <f>IF(ISNA(INDEX(Hauptabrechnung!$O$15:$AA$226,MATCH($A94,Hauptabrechnung!$I$13:$I$226,0),1)),"",INDEX(Hauptabrechnung!$O$15:$AA$226,MATCH($A94,Hauptabrechnung!$I$15:$I$226,0),1))</f>
        <v/>
      </c>
      <c r="D94" s="150" t="str">
        <f>IF(ISNA(INDEX(Hauptabrechnung!$O$15:$AA$226,MATCH($A94,Hauptabrechnung!$I$13:$I$226,0),2)),"",INDEX(Hauptabrechnung!$O$15:$AA$226,MATCH($A94,Hauptabrechnung!$I$15:$I$226,0),2))</f>
        <v/>
      </c>
      <c r="E94" s="75" t="str">
        <f>IF(ISNA(INDEX(Hauptabrechnung!$O$15:$AA$226,MATCH($A94,Hauptabrechnung!$I$13:$I$226,0),11)),"",INDEX(Hauptabrechnung!$O$15:$AA$226,MATCH($A94,Hauptabrechnung!$I$15:$I$226,0),11))</f>
        <v/>
      </c>
    </row>
    <row r="95" spans="1:5" ht="13.5" thickBot="1">
      <c r="A95" s="4">
        <v>30</v>
      </c>
      <c r="C95" s="133" t="str">
        <f>IF(ISNA(INDEX(Hauptabrechnung!$O$15:$AA$226,MATCH($A95,Hauptabrechnung!$I$13:$I$226,0),1)),"",INDEX(Hauptabrechnung!$O$15:$AA$226,MATCH($A95,Hauptabrechnung!$I$15:$I$226,0),1))</f>
        <v/>
      </c>
      <c r="D95" s="150" t="str">
        <f>IF(ISNA(INDEX(Hauptabrechnung!$O$15:$AA$226,MATCH($A95,Hauptabrechnung!$I$13:$I$226,0),2)),"",INDEX(Hauptabrechnung!$O$15:$AA$226,MATCH($A95,Hauptabrechnung!$I$15:$I$226,0),2))</f>
        <v/>
      </c>
      <c r="E95" s="75" t="str">
        <f>IF(ISNA(INDEX(Hauptabrechnung!$O$15:$AA$226,MATCH($A95,Hauptabrechnung!$I$13:$I$226,0),11)),"",INDEX(Hauptabrechnung!$O$15:$AA$226,MATCH($A95,Hauptabrechnung!$I$15:$I$226,0),11))</f>
        <v/>
      </c>
    </row>
    <row r="96" spans="1:5" ht="13.5" thickBot="1">
      <c r="C96" s="14"/>
      <c r="D96" s="19" t="s">
        <v>10</v>
      </c>
      <c r="E96" s="77">
        <f>SUM(E66:E95)</f>
        <v>0</v>
      </c>
    </row>
    <row r="97" spans="4:5" ht="13.5" thickBot="1">
      <c r="E97" s="151"/>
    </row>
    <row r="98" spans="4:5" ht="13.5" thickBot="1">
      <c r="D98" s="20" t="s">
        <v>30</v>
      </c>
      <c r="E98" s="132">
        <f>E62+E96</f>
        <v>0</v>
      </c>
    </row>
  </sheetData>
  <sheetProtection password="8F79" sheet="1" objects="1" scenarios="1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10"/>
  <sheetViews>
    <sheetView zoomScaleNormal="100" workbookViewId="0">
      <selection activeCell="C43" sqref="C43"/>
    </sheetView>
  </sheetViews>
  <sheetFormatPr baseColWidth="10" defaultRowHeight="12.75"/>
  <cols>
    <col min="1" max="1" width="32.85546875" style="4" customWidth="1"/>
    <col min="2" max="5" width="15.140625" style="4" customWidth="1"/>
    <col min="6" max="6" width="20" style="4" customWidth="1"/>
    <col min="7" max="7" width="15.42578125" style="4" customWidth="1"/>
    <col min="8" max="15" width="11.42578125" style="4"/>
    <col min="16" max="16" width="0" style="4" hidden="1" customWidth="1"/>
    <col min="17" max="16384" width="11.42578125" style="4"/>
  </cols>
  <sheetData>
    <row r="1" spans="1:16" ht="12.75" customHeight="1">
      <c r="A1" s="17" t="str">
        <f>CONCATENATE("Gemeinwerk"," ",Übersicht!$C$11," ",Übersicht!$C$3)</f>
        <v xml:space="preserve">Gemeinwerk  </v>
      </c>
    </row>
    <row r="2" spans="1:16" ht="12.75" customHeight="1" thickBot="1"/>
    <row r="3" spans="1:16" ht="12.75" customHeight="1">
      <c r="A3" s="31" t="s">
        <v>20</v>
      </c>
      <c r="B3" s="313"/>
      <c r="C3" s="6" t="s">
        <v>21</v>
      </c>
      <c r="D3" s="4" t="str">
        <f>Übersicht!G18</f>
        <v>NST</v>
      </c>
    </row>
    <row r="4" spans="1:16" ht="12.75" customHeight="1">
      <c r="A4" s="43" t="s">
        <v>27</v>
      </c>
      <c r="B4" s="352"/>
    </row>
    <row r="5" spans="1:16" ht="12.75" customHeight="1" thickBot="1">
      <c r="A5" s="32" t="s">
        <v>150</v>
      </c>
      <c r="B5" s="353" t="s">
        <v>147</v>
      </c>
    </row>
    <row r="6" spans="1:16" ht="12.75" customHeight="1" thickBot="1"/>
    <row r="7" spans="1:16" ht="12.75" customHeight="1">
      <c r="A7" s="24" t="s">
        <v>6</v>
      </c>
      <c r="B7" s="25" t="str">
        <f>Übersicht!G18</f>
        <v>NST</v>
      </c>
      <c r="C7" s="25" t="s">
        <v>23</v>
      </c>
      <c r="D7" s="25" t="s">
        <v>24</v>
      </c>
      <c r="E7" s="25" t="s">
        <v>25</v>
      </c>
      <c r="F7" s="25" t="s">
        <v>149</v>
      </c>
      <c r="G7" s="26" t="s">
        <v>62</v>
      </c>
    </row>
    <row r="8" spans="1:16" ht="12.75" customHeight="1">
      <c r="A8" s="33">
        <f>Übersicht!B19</f>
        <v>0</v>
      </c>
      <c r="B8" s="34">
        <f>Übersicht!G19</f>
        <v>0</v>
      </c>
      <c r="C8" s="35">
        <f>$B$3*B8</f>
        <v>0</v>
      </c>
      <c r="D8" s="379"/>
      <c r="E8" s="35">
        <f>D8-C8</f>
        <v>0</v>
      </c>
      <c r="F8" s="354"/>
      <c r="G8" s="70">
        <f t="shared" ref="G8:G27" si="0">IF(Auszahlung=$P$9,D8*$B$4+F8,$B$4*E8+F8)</f>
        <v>0</v>
      </c>
    </row>
    <row r="9" spans="1:16" ht="12.75" customHeight="1">
      <c r="A9" s="33">
        <f>Übersicht!B20</f>
        <v>0</v>
      </c>
      <c r="B9" s="34">
        <f>Übersicht!G20</f>
        <v>0</v>
      </c>
      <c r="C9" s="35">
        <f t="shared" ref="C9:C27" si="1">$B$3*B9</f>
        <v>0</v>
      </c>
      <c r="D9" s="379"/>
      <c r="E9" s="35">
        <f t="shared" ref="E9:E27" si="2">D9-C9</f>
        <v>0</v>
      </c>
      <c r="F9" s="354"/>
      <c r="G9" s="70">
        <f t="shared" si="0"/>
        <v>0</v>
      </c>
      <c r="P9" s="61" t="s">
        <v>148</v>
      </c>
    </row>
    <row r="10" spans="1:16" ht="12.75" customHeight="1">
      <c r="A10" s="33">
        <f>Übersicht!B21</f>
        <v>0</v>
      </c>
      <c r="B10" s="34">
        <f>Übersicht!G21</f>
        <v>0</v>
      </c>
      <c r="C10" s="35">
        <f t="shared" si="1"/>
        <v>0</v>
      </c>
      <c r="D10" s="379"/>
      <c r="E10" s="35">
        <f t="shared" si="2"/>
        <v>0</v>
      </c>
      <c r="F10" s="354"/>
      <c r="G10" s="70">
        <f t="shared" si="0"/>
        <v>0</v>
      </c>
      <c r="P10" s="61" t="s">
        <v>147</v>
      </c>
    </row>
    <row r="11" spans="1:16" ht="12.75" customHeight="1">
      <c r="A11" s="33">
        <f>Übersicht!B22</f>
        <v>0</v>
      </c>
      <c r="B11" s="34">
        <f>Übersicht!G22</f>
        <v>0</v>
      </c>
      <c r="C11" s="35">
        <f t="shared" si="1"/>
        <v>0</v>
      </c>
      <c r="D11" s="379"/>
      <c r="E11" s="35">
        <f t="shared" si="2"/>
        <v>0</v>
      </c>
      <c r="F11" s="354"/>
      <c r="G11" s="70">
        <f t="shared" si="0"/>
        <v>0</v>
      </c>
    </row>
    <row r="12" spans="1:16" ht="12.75" customHeight="1">
      <c r="A12" s="33">
        <f>Übersicht!B23</f>
        <v>0</v>
      </c>
      <c r="B12" s="34">
        <f>Übersicht!G23</f>
        <v>0</v>
      </c>
      <c r="C12" s="35">
        <f t="shared" si="1"/>
        <v>0</v>
      </c>
      <c r="D12" s="379"/>
      <c r="E12" s="35">
        <f t="shared" si="2"/>
        <v>0</v>
      </c>
      <c r="F12" s="354"/>
      <c r="G12" s="70">
        <f t="shared" si="0"/>
        <v>0</v>
      </c>
    </row>
    <row r="13" spans="1:16" ht="12.75" customHeight="1">
      <c r="A13" s="33">
        <f>Übersicht!B24</f>
        <v>0</v>
      </c>
      <c r="B13" s="34">
        <f>Übersicht!G24</f>
        <v>0</v>
      </c>
      <c r="C13" s="35">
        <f t="shared" si="1"/>
        <v>0</v>
      </c>
      <c r="D13" s="379"/>
      <c r="E13" s="35">
        <f t="shared" si="2"/>
        <v>0</v>
      </c>
      <c r="F13" s="354"/>
      <c r="G13" s="70">
        <f t="shared" si="0"/>
        <v>0</v>
      </c>
    </row>
    <row r="14" spans="1:16" ht="12.75" customHeight="1">
      <c r="A14" s="33">
        <f>Übersicht!B25</f>
        <v>0</v>
      </c>
      <c r="B14" s="34">
        <f>Übersicht!G25</f>
        <v>0</v>
      </c>
      <c r="C14" s="35">
        <f t="shared" si="1"/>
        <v>0</v>
      </c>
      <c r="D14" s="379"/>
      <c r="E14" s="35">
        <f t="shared" si="2"/>
        <v>0</v>
      </c>
      <c r="F14" s="354"/>
      <c r="G14" s="70">
        <f t="shared" si="0"/>
        <v>0</v>
      </c>
    </row>
    <row r="15" spans="1:16" ht="12.75" customHeight="1">
      <c r="A15" s="33">
        <f>Übersicht!B26</f>
        <v>0</v>
      </c>
      <c r="B15" s="34">
        <f>Übersicht!G26</f>
        <v>0</v>
      </c>
      <c r="C15" s="35">
        <f t="shared" si="1"/>
        <v>0</v>
      </c>
      <c r="D15" s="379"/>
      <c r="E15" s="35">
        <f t="shared" si="2"/>
        <v>0</v>
      </c>
      <c r="F15" s="354"/>
      <c r="G15" s="70">
        <f t="shared" si="0"/>
        <v>0</v>
      </c>
    </row>
    <row r="16" spans="1:16" ht="12.75" customHeight="1">
      <c r="A16" s="33">
        <f>Übersicht!B27</f>
        <v>0</v>
      </c>
      <c r="B16" s="34">
        <f>Übersicht!G27</f>
        <v>0</v>
      </c>
      <c r="C16" s="35">
        <f t="shared" si="1"/>
        <v>0</v>
      </c>
      <c r="D16" s="379"/>
      <c r="E16" s="35">
        <f t="shared" si="2"/>
        <v>0</v>
      </c>
      <c r="F16" s="354"/>
      <c r="G16" s="70">
        <f t="shared" si="0"/>
        <v>0</v>
      </c>
    </row>
    <row r="17" spans="1:7" ht="12.75" customHeight="1">
      <c r="A17" s="33">
        <f>Übersicht!B28</f>
        <v>0</v>
      </c>
      <c r="B17" s="34">
        <f>Übersicht!G28</f>
        <v>0</v>
      </c>
      <c r="C17" s="35">
        <f t="shared" si="1"/>
        <v>0</v>
      </c>
      <c r="D17" s="379"/>
      <c r="E17" s="35">
        <f t="shared" si="2"/>
        <v>0</v>
      </c>
      <c r="F17" s="354"/>
      <c r="G17" s="70">
        <f t="shared" si="0"/>
        <v>0</v>
      </c>
    </row>
    <row r="18" spans="1:7" ht="12.75" customHeight="1">
      <c r="A18" s="33">
        <f>Übersicht!B29</f>
        <v>0</v>
      </c>
      <c r="B18" s="34">
        <f>Übersicht!G29</f>
        <v>0</v>
      </c>
      <c r="C18" s="35">
        <f t="shared" si="1"/>
        <v>0</v>
      </c>
      <c r="D18" s="379"/>
      <c r="E18" s="35">
        <f t="shared" si="2"/>
        <v>0</v>
      </c>
      <c r="F18" s="354"/>
      <c r="G18" s="70">
        <f t="shared" si="0"/>
        <v>0</v>
      </c>
    </row>
    <row r="19" spans="1:7" ht="12.75" customHeight="1">
      <c r="A19" s="33">
        <f>Übersicht!B30</f>
        <v>0</v>
      </c>
      <c r="B19" s="34">
        <f>Übersicht!G30</f>
        <v>0</v>
      </c>
      <c r="C19" s="35">
        <f t="shared" si="1"/>
        <v>0</v>
      </c>
      <c r="D19" s="379"/>
      <c r="E19" s="35">
        <f t="shared" si="2"/>
        <v>0</v>
      </c>
      <c r="F19" s="354"/>
      <c r="G19" s="70">
        <f t="shared" si="0"/>
        <v>0</v>
      </c>
    </row>
    <row r="20" spans="1:7" ht="12.75" customHeight="1">
      <c r="A20" s="33">
        <f>Übersicht!B31</f>
        <v>0</v>
      </c>
      <c r="B20" s="34">
        <f>Übersicht!G31</f>
        <v>0</v>
      </c>
      <c r="C20" s="35">
        <f t="shared" si="1"/>
        <v>0</v>
      </c>
      <c r="D20" s="379"/>
      <c r="E20" s="35">
        <f t="shared" si="2"/>
        <v>0</v>
      </c>
      <c r="F20" s="354"/>
      <c r="G20" s="70">
        <f t="shared" si="0"/>
        <v>0</v>
      </c>
    </row>
    <row r="21" spans="1:7" ht="12.75" customHeight="1">
      <c r="A21" s="33">
        <f>Übersicht!B32</f>
        <v>0</v>
      </c>
      <c r="B21" s="34">
        <f>Übersicht!G32</f>
        <v>0</v>
      </c>
      <c r="C21" s="35">
        <f t="shared" si="1"/>
        <v>0</v>
      </c>
      <c r="D21" s="379"/>
      <c r="E21" s="35">
        <f t="shared" si="2"/>
        <v>0</v>
      </c>
      <c r="F21" s="354"/>
      <c r="G21" s="70">
        <f t="shared" si="0"/>
        <v>0</v>
      </c>
    </row>
    <row r="22" spans="1:7" ht="12.75" customHeight="1">
      <c r="A22" s="33">
        <f>Übersicht!B33</f>
        <v>0</v>
      </c>
      <c r="B22" s="34">
        <f>Übersicht!G33</f>
        <v>0</v>
      </c>
      <c r="C22" s="35">
        <f t="shared" si="1"/>
        <v>0</v>
      </c>
      <c r="D22" s="379"/>
      <c r="E22" s="35">
        <f t="shared" si="2"/>
        <v>0</v>
      </c>
      <c r="F22" s="356"/>
      <c r="G22" s="70">
        <f t="shared" si="0"/>
        <v>0</v>
      </c>
    </row>
    <row r="23" spans="1:7" ht="12.75" customHeight="1">
      <c r="A23" s="33">
        <f>Übersicht!B34</f>
        <v>0</v>
      </c>
      <c r="B23" s="34">
        <f>Übersicht!G34</f>
        <v>0</v>
      </c>
      <c r="C23" s="35">
        <f t="shared" si="1"/>
        <v>0</v>
      </c>
      <c r="D23" s="379"/>
      <c r="E23" s="35">
        <f t="shared" si="2"/>
        <v>0</v>
      </c>
      <c r="F23" s="354"/>
      <c r="G23" s="70">
        <f t="shared" si="0"/>
        <v>0</v>
      </c>
    </row>
    <row r="24" spans="1:7" ht="12.75" customHeight="1">
      <c r="A24" s="33">
        <f>Übersicht!B35</f>
        <v>0</v>
      </c>
      <c r="B24" s="34">
        <f>Übersicht!G35</f>
        <v>0</v>
      </c>
      <c r="C24" s="35">
        <f t="shared" si="1"/>
        <v>0</v>
      </c>
      <c r="D24" s="379"/>
      <c r="E24" s="35">
        <f t="shared" si="2"/>
        <v>0</v>
      </c>
      <c r="F24" s="354"/>
      <c r="G24" s="70">
        <f t="shared" si="0"/>
        <v>0</v>
      </c>
    </row>
    <row r="25" spans="1:7" ht="12.75" customHeight="1">
      <c r="A25" s="33">
        <f>Übersicht!B36</f>
        <v>0</v>
      </c>
      <c r="B25" s="34">
        <f>Übersicht!G36</f>
        <v>0</v>
      </c>
      <c r="C25" s="35">
        <f t="shared" si="1"/>
        <v>0</v>
      </c>
      <c r="D25" s="379"/>
      <c r="E25" s="35">
        <f t="shared" si="2"/>
        <v>0</v>
      </c>
      <c r="F25" s="354"/>
      <c r="G25" s="70">
        <f t="shared" si="0"/>
        <v>0</v>
      </c>
    </row>
    <row r="26" spans="1:7" ht="12.75" customHeight="1">
      <c r="A26" s="33">
        <f>Übersicht!B37</f>
        <v>0</v>
      </c>
      <c r="B26" s="34">
        <f>Übersicht!G37</f>
        <v>0</v>
      </c>
      <c r="C26" s="35">
        <f t="shared" si="1"/>
        <v>0</v>
      </c>
      <c r="D26" s="379"/>
      <c r="E26" s="35">
        <f t="shared" si="2"/>
        <v>0</v>
      </c>
      <c r="F26" s="354"/>
      <c r="G26" s="70">
        <f t="shared" si="0"/>
        <v>0</v>
      </c>
    </row>
    <row r="27" spans="1:7" ht="12.75" customHeight="1" thickBot="1">
      <c r="A27" s="33">
        <f>Übersicht!B38</f>
        <v>0</v>
      </c>
      <c r="B27" s="34">
        <f>Übersicht!G38</f>
        <v>0</v>
      </c>
      <c r="C27" s="35">
        <f t="shared" si="1"/>
        <v>0</v>
      </c>
      <c r="D27" s="380"/>
      <c r="E27" s="35">
        <f t="shared" si="2"/>
        <v>0</v>
      </c>
      <c r="F27" s="355"/>
      <c r="G27" s="70">
        <f t="shared" si="0"/>
        <v>0</v>
      </c>
    </row>
    <row r="28" spans="1:7" ht="12.75" customHeight="1" thickBot="1">
      <c r="A28" s="27" t="s">
        <v>10</v>
      </c>
      <c r="B28" s="28">
        <f>SUM(B8:B27)</f>
        <v>0</v>
      </c>
      <c r="C28" s="378">
        <f>SUM(C8:C27)</f>
        <v>0</v>
      </c>
      <c r="D28" s="378">
        <f>SUM(D8:D27)</f>
        <v>0</v>
      </c>
      <c r="E28" s="378">
        <f>SUM(E8:E27)</f>
        <v>0</v>
      </c>
      <c r="F28" s="69">
        <f t="shared" ref="F28:G28" si="3">SUM(F8:F27)</f>
        <v>0</v>
      </c>
      <c r="G28" s="69">
        <f t="shared" si="3"/>
        <v>0</v>
      </c>
    </row>
    <row r="29" spans="1:7" ht="12.75" customHeight="1">
      <c r="A29" s="5"/>
      <c r="B29" s="30"/>
      <c r="C29" s="30"/>
      <c r="D29" s="30"/>
      <c r="E29" s="30"/>
      <c r="F29" s="30"/>
      <c r="G29" s="30"/>
    </row>
    <row r="30" spans="1:7" ht="12.75" customHeight="1">
      <c r="A30" s="5"/>
      <c r="B30" s="30"/>
      <c r="C30" s="30"/>
      <c r="D30" s="30"/>
      <c r="E30" s="30"/>
      <c r="F30" s="30"/>
      <c r="G30" s="30"/>
    </row>
    <row r="31" spans="1:7" ht="12.75" customHeight="1">
      <c r="A31" s="5"/>
      <c r="B31" s="30"/>
      <c r="C31" s="30"/>
      <c r="D31" s="30"/>
      <c r="E31" s="30"/>
      <c r="F31" s="30"/>
      <c r="G31" s="30"/>
    </row>
    <row r="32" spans="1:7" ht="12.75" customHeight="1">
      <c r="A32" s="5"/>
      <c r="B32" s="30"/>
      <c r="C32" s="30"/>
      <c r="D32" s="30"/>
      <c r="E32" s="30"/>
      <c r="F32" s="30"/>
      <c r="G32" s="30"/>
    </row>
    <row r="33" spans="1:7" ht="12.75" customHeight="1">
      <c r="A33" s="5"/>
      <c r="B33" s="30"/>
      <c r="C33" s="30"/>
      <c r="D33" s="30"/>
      <c r="E33" s="30"/>
      <c r="F33" s="30"/>
      <c r="G33" s="30"/>
    </row>
    <row r="34" spans="1:7" ht="12.75" customHeight="1">
      <c r="A34" s="5"/>
      <c r="B34" s="30"/>
      <c r="C34" s="30"/>
      <c r="D34" s="30"/>
      <c r="E34" s="30"/>
      <c r="F34" s="30"/>
      <c r="G34" s="30"/>
    </row>
    <row r="35" spans="1:7" ht="12.75" customHeight="1">
      <c r="A35" s="5"/>
      <c r="B35" s="30"/>
      <c r="C35" s="30"/>
      <c r="D35" s="30"/>
      <c r="E35" s="30"/>
      <c r="F35" s="30"/>
      <c r="G35" s="30"/>
    </row>
    <row r="36" spans="1:7" ht="12.75" customHeight="1">
      <c r="A36" s="5"/>
      <c r="B36" s="30"/>
      <c r="C36" s="30"/>
      <c r="D36" s="30"/>
      <c r="E36" s="30"/>
      <c r="F36" s="30"/>
      <c r="G36" s="30"/>
    </row>
    <row r="37" spans="1:7" ht="12.75" customHeight="1">
      <c r="A37" s="5"/>
      <c r="B37" s="30"/>
      <c r="C37" s="30"/>
      <c r="D37" s="30"/>
      <c r="E37" s="30"/>
      <c r="F37" s="30"/>
      <c r="G37" s="30"/>
    </row>
    <row r="38" spans="1:7" ht="12.75" customHeight="1">
      <c r="A38" s="5"/>
      <c r="B38" s="30"/>
      <c r="C38" s="30"/>
      <c r="D38" s="30"/>
      <c r="E38" s="30"/>
      <c r="F38" s="30"/>
      <c r="G38" s="30"/>
    </row>
    <row r="39" spans="1:7" ht="12.75" customHeight="1">
      <c r="A39" s="5"/>
      <c r="B39" s="30"/>
      <c r="C39" s="30"/>
      <c r="D39" s="30"/>
      <c r="E39" s="30"/>
    </row>
    <row r="40" spans="1:7" ht="12.75" customHeight="1">
      <c r="A40" s="5"/>
      <c r="B40" s="30"/>
      <c r="C40" s="30"/>
      <c r="D40" s="30"/>
      <c r="E40" s="30"/>
    </row>
    <row r="41" spans="1:7" ht="12.75" customHeight="1">
      <c r="A41" s="17" t="str">
        <f>CONCATENATE("Gemeinwerk"," ",Übersicht!$C$43," ",Übersicht!$C$3)</f>
        <v xml:space="preserve">Gemeinwerk  </v>
      </c>
    </row>
    <row r="42" spans="1:7" ht="12.75" customHeight="1" thickBot="1">
      <c r="A42" s="17"/>
    </row>
    <row r="43" spans="1:7" ht="12.75" customHeight="1">
      <c r="A43" s="31" t="s">
        <v>20</v>
      </c>
      <c r="B43" s="313"/>
      <c r="C43" s="6" t="s">
        <v>21</v>
      </c>
      <c r="D43" s="4" t="str">
        <f>Übersicht!G50</f>
        <v>NST</v>
      </c>
    </row>
    <row r="44" spans="1:7" ht="12.75" customHeight="1">
      <c r="A44" s="43" t="s">
        <v>26</v>
      </c>
      <c r="B44" s="352"/>
    </row>
    <row r="45" spans="1:7" ht="12.75" customHeight="1" thickBot="1">
      <c r="A45" s="32" t="s">
        <v>144</v>
      </c>
      <c r="B45" s="353" t="s">
        <v>148</v>
      </c>
    </row>
    <row r="46" spans="1:7" ht="12.75" customHeight="1" thickBot="1"/>
    <row r="47" spans="1:7" ht="12.75" customHeight="1">
      <c r="A47" s="24" t="s">
        <v>6</v>
      </c>
      <c r="B47" s="25" t="str">
        <f>D43</f>
        <v>NST</v>
      </c>
      <c r="C47" s="25" t="s">
        <v>23</v>
      </c>
      <c r="D47" s="25" t="s">
        <v>24</v>
      </c>
      <c r="E47" s="25" t="s">
        <v>25</v>
      </c>
      <c r="F47" s="25" t="s">
        <v>149</v>
      </c>
      <c r="G47" s="26" t="s">
        <v>62</v>
      </c>
    </row>
    <row r="48" spans="1:7" ht="12.75" customHeight="1">
      <c r="A48" s="33">
        <f>Übersicht!B51</f>
        <v>0</v>
      </c>
      <c r="B48" s="33">
        <f>Übersicht!G51</f>
        <v>0</v>
      </c>
      <c r="C48" s="35">
        <f>$B$43*B48</f>
        <v>0</v>
      </c>
      <c r="D48" s="379"/>
      <c r="E48" s="35">
        <f>D48-C48</f>
        <v>0</v>
      </c>
      <c r="F48" s="354"/>
      <c r="G48" s="70">
        <f t="shared" ref="G48:G67" si="4">IF($B$45=$P$9,D48*$B$44+F48,$B$44*E48+F48)</f>
        <v>0</v>
      </c>
    </row>
    <row r="49" spans="1:7" ht="12.75" customHeight="1">
      <c r="A49" s="33">
        <f>Übersicht!B52</f>
        <v>0</v>
      </c>
      <c r="B49" s="33">
        <f>Übersicht!G52</f>
        <v>0</v>
      </c>
      <c r="C49" s="35">
        <f t="shared" ref="C49:C66" si="5">$B$43*B49</f>
        <v>0</v>
      </c>
      <c r="D49" s="379"/>
      <c r="E49" s="35">
        <f t="shared" ref="E49:E67" si="6">D49-C49</f>
        <v>0</v>
      </c>
      <c r="F49" s="354"/>
      <c r="G49" s="70">
        <f t="shared" si="4"/>
        <v>0</v>
      </c>
    </row>
    <row r="50" spans="1:7" ht="12.75" customHeight="1">
      <c r="A50" s="33">
        <f>Übersicht!B53</f>
        <v>0</v>
      </c>
      <c r="B50" s="33">
        <f>Übersicht!G53</f>
        <v>0</v>
      </c>
      <c r="C50" s="35">
        <f t="shared" si="5"/>
        <v>0</v>
      </c>
      <c r="D50" s="379"/>
      <c r="E50" s="35">
        <f t="shared" si="6"/>
        <v>0</v>
      </c>
      <c r="F50" s="354"/>
      <c r="G50" s="70">
        <f t="shared" si="4"/>
        <v>0</v>
      </c>
    </row>
    <row r="51" spans="1:7" ht="12.75" customHeight="1">
      <c r="A51" s="33">
        <f>Übersicht!B54</f>
        <v>0</v>
      </c>
      <c r="B51" s="33">
        <f>Übersicht!G54</f>
        <v>0</v>
      </c>
      <c r="C51" s="35">
        <f t="shared" si="5"/>
        <v>0</v>
      </c>
      <c r="D51" s="379"/>
      <c r="E51" s="35">
        <f t="shared" si="6"/>
        <v>0</v>
      </c>
      <c r="F51" s="354"/>
      <c r="G51" s="70">
        <f t="shared" si="4"/>
        <v>0</v>
      </c>
    </row>
    <row r="52" spans="1:7" ht="12.75" customHeight="1">
      <c r="A52" s="33">
        <f>Übersicht!B55</f>
        <v>0</v>
      </c>
      <c r="B52" s="33">
        <f>Übersicht!G55</f>
        <v>0</v>
      </c>
      <c r="C52" s="35">
        <f t="shared" si="5"/>
        <v>0</v>
      </c>
      <c r="D52" s="379"/>
      <c r="E52" s="35">
        <f t="shared" si="6"/>
        <v>0</v>
      </c>
      <c r="F52" s="354"/>
      <c r="G52" s="70">
        <f t="shared" si="4"/>
        <v>0</v>
      </c>
    </row>
    <row r="53" spans="1:7" ht="12.75" customHeight="1">
      <c r="A53" s="33">
        <f>Übersicht!B56</f>
        <v>0</v>
      </c>
      <c r="B53" s="33">
        <f>Übersicht!G56</f>
        <v>0</v>
      </c>
      <c r="C53" s="35">
        <f t="shared" si="5"/>
        <v>0</v>
      </c>
      <c r="D53" s="379"/>
      <c r="E53" s="35">
        <f t="shared" si="6"/>
        <v>0</v>
      </c>
      <c r="F53" s="354"/>
      <c r="G53" s="70">
        <f t="shared" si="4"/>
        <v>0</v>
      </c>
    </row>
    <row r="54" spans="1:7" ht="12.75" customHeight="1">
      <c r="A54" s="33">
        <f>Übersicht!B57</f>
        <v>0</v>
      </c>
      <c r="B54" s="33">
        <f>Übersicht!G57</f>
        <v>0</v>
      </c>
      <c r="C54" s="35">
        <f t="shared" si="5"/>
        <v>0</v>
      </c>
      <c r="D54" s="379"/>
      <c r="E54" s="35">
        <f t="shared" si="6"/>
        <v>0</v>
      </c>
      <c r="F54" s="354"/>
      <c r="G54" s="70">
        <f t="shared" si="4"/>
        <v>0</v>
      </c>
    </row>
    <row r="55" spans="1:7" ht="12.75" customHeight="1">
      <c r="A55" s="33">
        <f>Übersicht!B58</f>
        <v>0</v>
      </c>
      <c r="B55" s="33">
        <f>Übersicht!G58</f>
        <v>0</v>
      </c>
      <c r="C55" s="35">
        <f t="shared" si="5"/>
        <v>0</v>
      </c>
      <c r="D55" s="379"/>
      <c r="E55" s="35">
        <f t="shared" si="6"/>
        <v>0</v>
      </c>
      <c r="F55" s="354"/>
      <c r="G55" s="70">
        <f t="shared" si="4"/>
        <v>0</v>
      </c>
    </row>
    <row r="56" spans="1:7" ht="12.75" customHeight="1">
      <c r="A56" s="33">
        <f>Übersicht!B59</f>
        <v>0</v>
      </c>
      <c r="B56" s="33">
        <f>Übersicht!G59</f>
        <v>0</v>
      </c>
      <c r="C56" s="35">
        <f t="shared" si="5"/>
        <v>0</v>
      </c>
      <c r="D56" s="379"/>
      <c r="E56" s="35">
        <f t="shared" si="6"/>
        <v>0</v>
      </c>
      <c r="F56" s="354"/>
      <c r="G56" s="70">
        <f t="shared" si="4"/>
        <v>0</v>
      </c>
    </row>
    <row r="57" spans="1:7" ht="12.75" customHeight="1">
      <c r="A57" s="33">
        <f>Übersicht!B60</f>
        <v>0</v>
      </c>
      <c r="B57" s="33">
        <f>Übersicht!G60</f>
        <v>0</v>
      </c>
      <c r="C57" s="35">
        <f t="shared" si="5"/>
        <v>0</v>
      </c>
      <c r="D57" s="379"/>
      <c r="E57" s="35">
        <f t="shared" si="6"/>
        <v>0</v>
      </c>
      <c r="F57" s="354"/>
      <c r="G57" s="70">
        <f t="shared" si="4"/>
        <v>0</v>
      </c>
    </row>
    <row r="58" spans="1:7" ht="12.75" customHeight="1">
      <c r="A58" s="33">
        <f>Übersicht!B61</f>
        <v>0</v>
      </c>
      <c r="B58" s="33">
        <f>Übersicht!G61</f>
        <v>0</v>
      </c>
      <c r="C58" s="35">
        <f t="shared" si="5"/>
        <v>0</v>
      </c>
      <c r="D58" s="379"/>
      <c r="E58" s="35">
        <f t="shared" si="6"/>
        <v>0</v>
      </c>
      <c r="F58" s="354"/>
      <c r="G58" s="70">
        <f t="shared" si="4"/>
        <v>0</v>
      </c>
    </row>
    <row r="59" spans="1:7" ht="12.75" customHeight="1">
      <c r="A59" s="33">
        <f>Übersicht!B62</f>
        <v>0</v>
      </c>
      <c r="B59" s="33">
        <f>Übersicht!G62</f>
        <v>0</v>
      </c>
      <c r="C59" s="35">
        <f t="shared" si="5"/>
        <v>0</v>
      </c>
      <c r="D59" s="379"/>
      <c r="E59" s="35">
        <f t="shared" si="6"/>
        <v>0</v>
      </c>
      <c r="F59" s="354"/>
      <c r="G59" s="70">
        <f t="shared" si="4"/>
        <v>0</v>
      </c>
    </row>
    <row r="60" spans="1:7" ht="12.75" customHeight="1">
      <c r="A60" s="33">
        <f>Übersicht!B63</f>
        <v>0</v>
      </c>
      <c r="B60" s="33">
        <f>Übersicht!G63</f>
        <v>0</v>
      </c>
      <c r="C60" s="35">
        <f t="shared" si="5"/>
        <v>0</v>
      </c>
      <c r="D60" s="379"/>
      <c r="E60" s="35">
        <f t="shared" si="6"/>
        <v>0</v>
      </c>
      <c r="F60" s="354"/>
      <c r="G60" s="70">
        <f t="shared" si="4"/>
        <v>0</v>
      </c>
    </row>
    <row r="61" spans="1:7" ht="12.75" customHeight="1">
      <c r="A61" s="33">
        <f>Übersicht!B64</f>
        <v>0</v>
      </c>
      <c r="B61" s="33">
        <f>Übersicht!G64</f>
        <v>0</v>
      </c>
      <c r="C61" s="35">
        <f t="shared" si="5"/>
        <v>0</v>
      </c>
      <c r="D61" s="379"/>
      <c r="E61" s="35">
        <f t="shared" si="6"/>
        <v>0</v>
      </c>
      <c r="F61" s="354"/>
      <c r="G61" s="70">
        <f t="shared" si="4"/>
        <v>0</v>
      </c>
    </row>
    <row r="62" spans="1:7" ht="12.75" customHeight="1">
      <c r="A62" s="33">
        <f>Übersicht!B65</f>
        <v>0</v>
      </c>
      <c r="B62" s="33">
        <f>Übersicht!G65</f>
        <v>0</v>
      </c>
      <c r="C62" s="35">
        <f t="shared" si="5"/>
        <v>0</v>
      </c>
      <c r="D62" s="379"/>
      <c r="E62" s="35">
        <f t="shared" si="6"/>
        <v>0</v>
      </c>
      <c r="F62" s="354"/>
      <c r="G62" s="70">
        <f t="shared" si="4"/>
        <v>0</v>
      </c>
    </row>
    <row r="63" spans="1:7" ht="12.75" customHeight="1">
      <c r="A63" s="33">
        <f>Übersicht!B66</f>
        <v>0</v>
      </c>
      <c r="B63" s="33">
        <f>Übersicht!G66</f>
        <v>0</v>
      </c>
      <c r="C63" s="35">
        <f t="shared" si="5"/>
        <v>0</v>
      </c>
      <c r="D63" s="379"/>
      <c r="E63" s="35">
        <f t="shared" si="6"/>
        <v>0</v>
      </c>
      <c r="F63" s="354"/>
      <c r="G63" s="70">
        <f t="shared" si="4"/>
        <v>0</v>
      </c>
    </row>
    <row r="64" spans="1:7" ht="12.75" customHeight="1">
      <c r="A64" s="33">
        <f>Übersicht!B67</f>
        <v>0</v>
      </c>
      <c r="B64" s="33">
        <f>Übersicht!G67</f>
        <v>0</v>
      </c>
      <c r="C64" s="35">
        <f t="shared" si="5"/>
        <v>0</v>
      </c>
      <c r="D64" s="379"/>
      <c r="E64" s="35">
        <f t="shared" si="6"/>
        <v>0</v>
      </c>
      <c r="F64" s="354"/>
      <c r="G64" s="70">
        <f t="shared" si="4"/>
        <v>0</v>
      </c>
    </row>
    <row r="65" spans="1:7" ht="12.75" customHeight="1">
      <c r="A65" s="33">
        <f>Übersicht!B68</f>
        <v>0</v>
      </c>
      <c r="B65" s="33">
        <f>Übersicht!G68</f>
        <v>0</v>
      </c>
      <c r="C65" s="35">
        <f t="shared" si="5"/>
        <v>0</v>
      </c>
      <c r="D65" s="379"/>
      <c r="E65" s="35">
        <f t="shared" si="6"/>
        <v>0</v>
      </c>
      <c r="F65" s="354"/>
      <c r="G65" s="70">
        <f t="shared" si="4"/>
        <v>0</v>
      </c>
    </row>
    <row r="66" spans="1:7" ht="12.75" customHeight="1">
      <c r="A66" s="33">
        <f>Übersicht!B69</f>
        <v>0</v>
      </c>
      <c r="B66" s="33">
        <f>Übersicht!G69</f>
        <v>0</v>
      </c>
      <c r="C66" s="35">
        <f t="shared" si="5"/>
        <v>0</v>
      </c>
      <c r="D66" s="379"/>
      <c r="E66" s="35">
        <f t="shared" si="6"/>
        <v>0</v>
      </c>
      <c r="F66" s="354"/>
      <c r="G66" s="70">
        <f t="shared" si="4"/>
        <v>0</v>
      </c>
    </row>
    <row r="67" spans="1:7" ht="12.75" customHeight="1" thickBot="1">
      <c r="A67" s="33">
        <f>Übersicht!B70</f>
        <v>0</v>
      </c>
      <c r="B67" s="33">
        <f>Übersicht!G70</f>
        <v>0</v>
      </c>
      <c r="C67" s="35">
        <f t="shared" ref="C67" si="7">$B$3*B67</f>
        <v>0</v>
      </c>
      <c r="D67" s="380"/>
      <c r="E67" s="35">
        <f t="shared" si="6"/>
        <v>0</v>
      </c>
      <c r="F67" s="355"/>
      <c r="G67" s="70">
        <f t="shared" si="4"/>
        <v>0</v>
      </c>
    </row>
    <row r="68" spans="1:7" ht="12.75" customHeight="1" thickBot="1">
      <c r="A68" s="27" t="s">
        <v>10</v>
      </c>
      <c r="B68" s="28">
        <f>SUM(B48:B67)</f>
        <v>0</v>
      </c>
      <c r="C68" s="378">
        <f>SUM(C48:C67)</f>
        <v>0</v>
      </c>
      <c r="D68" s="378">
        <f>SUM(D48:D67)</f>
        <v>0</v>
      </c>
      <c r="E68" s="378">
        <f>SUM(E48:E67)</f>
        <v>0</v>
      </c>
      <c r="F68" s="69">
        <f t="shared" ref="F68" si="8">SUM(F48:F67)</f>
        <v>0</v>
      </c>
      <c r="G68" s="69">
        <f t="shared" ref="G68" si="9">SUM(G48:G67)</f>
        <v>0</v>
      </c>
    </row>
    <row r="69" spans="1:7" ht="12.75" customHeight="1"/>
    <row r="70" spans="1:7" ht="12.75" customHeight="1"/>
    <row r="71" spans="1:7" ht="12.75" customHeight="1"/>
    <row r="72" spans="1:7" ht="12.75" customHeight="1"/>
    <row r="73" spans="1:7" ht="12.75" customHeight="1"/>
    <row r="74" spans="1:7" ht="12.75" customHeight="1"/>
    <row r="75" spans="1:7" ht="12.75" customHeight="1"/>
    <row r="76" spans="1:7" ht="12.75" customHeight="1"/>
    <row r="77" spans="1:7" ht="12.75" customHeight="1"/>
    <row r="78" spans="1:7" ht="12.75" customHeight="1"/>
    <row r="79" spans="1:7" ht="12.75" customHeight="1"/>
    <row r="80" spans="1:7" ht="12.75" customHeight="1">
      <c r="A80" s="17" t="str">
        <f>CONCATENATE("Gemeinwerk"," ",Übersicht!$C$82," ",Übersicht!$C$3)</f>
        <v xml:space="preserve">Gemeinwerk  </v>
      </c>
    </row>
    <row r="81" spans="1:7" ht="12.75" customHeight="1" thickBot="1">
      <c r="A81" s="17"/>
    </row>
    <row r="82" spans="1:7" ht="12.75" customHeight="1">
      <c r="A82" s="31" t="s">
        <v>20</v>
      </c>
      <c r="B82" s="313"/>
      <c r="C82" s="6" t="s">
        <v>21</v>
      </c>
      <c r="D82" s="4" t="str">
        <f>Übersicht!G89</f>
        <v>NST</v>
      </c>
    </row>
    <row r="83" spans="1:7" ht="12.75" customHeight="1">
      <c r="A83" s="43" t="s">
        <v>26</v>
      </c>
      <c r="B83" s="352"/>
    </row>
    <row r="84" spans="1:7" ht="12.75" customHeight="1" thickBot="1">
      <c r="A84" s="32" t="s">
        <v>144</v>
      </c>
      <c r="B84" s="353" t="s">
        <v>148</v>
      </c>
    </row>
    <row r="85" spans="1:7" ht="12.75" customHeight="1" thickBot="1"/>
    <row r="86" spans="1:7" ht="12.75" customHeight="1">
      <c r="A86" s="24" t="s">
        <v>6</v>
      </c>
      <c r="B86" s="25" t="str">
        <f>D82</f>
        <v>NST</v>
      </c>
      <c r="C86" s="25" t="s">
        <v>23</v>
      </c>
      <c r="D86" s="25" t="s">
        <v>24</v>
      </c>
      <c r="E86" s="25" t="s">
        <v>25</v>
      </c>
      <c r="F86" s="25" t="s">
        <v>149</v>
      </c>
      <c r="G86" s="26" t="s">
        <v>62</v>
      </c>
    </row>
    <row r="87" spans="1:7" ht="12.75" customHeight="1">
      <c r="A87" s="62">
        <f>Übersicht!B90</f>
        <v>0</v>
      </c>
      <c r="B87" s="33">
        <f>Übersicht!G90</f>
        <v>0</v>
      </c>
      <c r="C87" s="35">
        <f>$B$82*B87</f>
        <v>0</v>
      </c>
      <c r="D87" s="379"/>
      <c r="E87" s="35">
        <f>D87-C87</f>
        <v>0</v>
      </c>
      <c r="F87" s="354"/>
      <c r="G87" s="70">
        <f t="shared" ref="G87:G106" si="10">IF($B$84=$P$9,D87*$B$83+F87,$B$83*E87+F87)</f>
        <v>0</v>
      </c>
    </row>
    <row r="88" spans="1:7" ht="12.75" customHeight="1">
      <c r="A88" s="62">
        <f>Übersicht!B91</f>
        <v>0</v>
      </c>
      <c r="B88" s="33">
        <f>Übersicht!G91</f>
        <v>0</v>
      </c>
      <c r="C88" s="35">
        <f t="shared" ref="C88:C106" si="11">$B$82*B88</f>
        <v>0</v>
      </c>
      <c r="D88" s="379"/>
      <c r="E88" s="35">
        <f t="shared" ref="E88:E106" si="12">D88-C88</f>
        <v>0</v>
      </c>
      <c r="F88" s="354"/>
      <c r="G88" s="70">
        <f t="shared" si="10"/>
        <v>0</v>
      </c>
    </row>
    <row r="89" spans="1:7" ht="12.75" customHeight="1">
      <c r="A89" s="62">
        <f>Übersicht!B92</f>
        <v>0</v>
      </c>
      <c r="B89" s="33">
        <f>Übersicht!G92</f>
        <v>0</v>
      </c>
      <c r="C89" s="35">
        <f t="shared" si="11"/>
        <v>0</v>
      </c>
      <c r="D89" s="379"/>
      <c r="E89" s="35">
        <f t="shared" si="12"/>
        <v>0</v>
      </c>
      <c r="F89" s="354"/>
      <c r="G89" s="70">
        <f t="shared" si="10"/>
        <v>0</v>
      </c>
    </row>
    <row r="90" spans="1:7" ht="12.75" customHeight="1">
      <c r="A90" s="62">
        <f>Übersicht!B93</f>
        <v>0</v>
      </c>
      <c r="B90" s="33">
        <f>Übersicht!G93</f>
        <v>0</v>
      </c>
      <c r="C90" s="35">
        <f t="shared" si="11"/>
        <v>0</v>
      </c>
      <c r="D90" s="379"/>
      <c r="E90" s="35">
        <f t="shared" si="12"/>
        <v>0</v>
      </c>
      <c r="F90" s="354"/>
      <c r="G90" s="70">
        <f t="shared" si="10"/>
        <v>0</v>
      </c>
    </row>
    <row r="91" spans="1:7" ht="12.75" customHeight="1">
      <c r="A91" s="62">
        <f>Übersicht!B94</f>
        <v>0</v>
      </c>
      <c r="B91" s="33">
        <f>Übersicht!G94</f>
        <v>0</v>
      </c>
      <c r="C91" s="35">
        <f t="shared" si="11"/>
        <v>0</v>
      </c>
      <c r="D91" s="379"/>
      <c r="E91" s="35">
        <f t="shared" si="12"/>
        <v>0</v>
      </c>
      <c r="F91" s="354"/>
      <c r="G91" s="70">
        <f t="shared" si="10"/>
        <v>0</v>
      </c>
    </row>
    <row r="92" spans="1:7" ht="12.75" customHeight="1">
      <c r="A92" s="62">
        <f>Übersicht!B95</f>
        <v>0</v>
      </c>
      <c r="B92" s="33">
        <f>Übersicht!G95</f>
        <v>0</v>
      </c>
      <c r="C92" s="35">
        <f t="shared" si="11"/>
        <v>0</v>
      </c>
      <c r="D92" s="379"/>
      <c r="E92" s="35">
        <f t="shared" si="12"/>
        <v>0</v>
      </c>
      <c r="F92" s="354"/>
      <c r="G92" s="70">
        <f t="shared" si="10"/>
        <v>0</v>
      </c>
    </row>
    <row r="93" spans="1:7" ht="12.75" customHeight="1">
      <c r="A93" s="62">
        <f>Übersicht!B96</f>
        <v>0</v>
      </c>
      <c r="B93" s="33">
        <f>Übersicht!G96</f>
        <v>0</v>
      </c>
      <c r="C93" s="35">
        <f t="shared" si="11"/>
        <v>0</v>
      </c>
      <c r="D93" s="379"/>
      <c r="E93" s="35">
        <f t="shared" si="12"/>
        <v>0</v>
      </c>
      <c r="F93" s="354"/>
      <c r="G93" s="70">
        <f t="shared" si="10"/>
        <v>0</v>
      </c>
    </row>
    <row r="94" spans="1:7" ht="12.75" customHeight="1">
      <c r="A94" s="62">
        <f>Übersicht!B97</f>
        <v>0</v>
      </c>
      <c r="B94" s="33">
        <f>Übersicht!G97</f>
        <v>0</v>
      </c>
      <c r="C94" s="35">
        <f t="shared" si="11"/>
        <v>0</v>
      </c>
      <c r="D94" s="379"/>
      <c r="E94" s="35">
        <f t="shared" si="12"/>
        <v>0</v>
      </c>
      <c r="F94" s="354"/>
      <c r="G94" s="70">
        <f t="shared" si="10"/>
        <v>0</v>
      </c>
    </row>
    <row r="95" spans="1:7" ht="12.75" customHeight="1">
      <c r="A95" s="62">
        <f>Übersicht!B98</f>
        <v>0</v>
      </c>
      <c r="B95" s="33">
        <f>Übersicht!G98</f>
        <v>0</v>
      </c>
      <c r="C95" s="35">
        <f t="shared" si="11"/>
        <v>0</v>
      </c>
      <c r="D95" s="379"/>
      <c r="E95" s="35">
        <f t="shared" si="12"/>
        <v>0</v>
      </c>
      <c r="F95" s="354"/>
      <c r="G95" s="70">
        <f t="shared" si="10"/>
        <v>0</v>
      </c>
    </row>
    <row r="96" spans="1:7" ht="12.75" customHeight="1">
      <c r="A96" s="62">
        <f>Übersicht!B99</f>
        <v>0</v>
      </c>
      <c r="B96" s="33">
        <f>Übersicht!G99</f>
        <v>0</v>
      </c>
      <c r="C96" s="35">
        <f t="shared" si="11"/>
        <v>0</v>
      </c>
      <c r="D96" s="379"/>
      <c r="E96" s="35">
        <f t="shared" si="12"/>
        <v>0</v>
      </c>
      <c r="F96" s="354"/>
      <c r="G96" s="70">
        <f t="shared" si="10"/>
        <v>0</v>
      </c>
    </row>
    <row r="97" spans="1:7" ht="12.75" customHeight="1">
      <c r="A97" s="62">
        <f>Übersicht!B100</f>
        <v>0</v>
      </c>
      <c r="B97" s="33">
        <f>Übersicht!G100</f>
        <v>0</v>
      </c>
      <c r="C97" s="35">
        <f t="shared" si="11"/>
        <v>0</v>
      </c>
      <c r="D97" s="379"/>
      <c r="E97" s="35">
        <f t="shared" si="12"/>
        <v>0</v>
      </c>
      <c r="F97" s="354"/>
      <c r="G97" s="70">
        <f t="shared" si="10"/>
        <v>0</v>
      </c>
    </row>
    <row r="98" spans="1:7" ht="12.75" customHeight="1">
      <c r="A98" s="62">
        <f>Übersicht!B101</f>
        <v>0</v>
      </c>
      <c r="B98" s="33">
        <f>Übersicht!G101</f>
        <v>0</v>
      </c>
      <c r="C98" s="35">
        <f t="shared" si="11"/>
        <v>0</v>
      </c>
      <c r="D98" s="379"/>
      <c r="E98" s="35">
        <f t="shared" si="12"/>
        <v>0</v>
      </c>
      <c r="F98" s="354"/>
      <c r="G98" s="70">
        <f t="shared" si="10"/>
        <v>0</v>
      </c>
    </row>
    <row r="99" spans="1:7" ht="12.75" customHeight="1">
      <c r="A99" s="62">
        <f>Übersicht!B102</f>
        <v>0</v>
      </c>
      <c r="B99" s="33">
        <f>Übersicht!G102</f>
        <v>0</v>
      </c>
      <c r="C99" s="35">
        <f t="shared" si="11"/>
        <v>0</v>
      </c>
      <c r="D99" s="379"/>
      <c r="E99" s="35">
        <f t="shared" si="12"/>
        <v>0</v>
      </c>
      <c r="F99" s="354"/>
      <c r="G99" s="70">
        <f t="shared" si="10"/>
        <v>0</v>
      </c>
    </row>
    <row r="100" spans="1:7" ht="12.75" customHeight="1">
      <c r="A100" s="62">
        <f>Übersicht!B103</f>
        <v>0</v>
      </c>
      <c r="B100" s="33">
        <f>Übersicht!G103</f>
        <v>0</v>
      </c>
      <c r="C100" s="35">
        <f t="shared" si="11"/>
        <v>0</v>
      </c>
      <c r="D100" s="379"/>
      <c r="E100" s="35">
        <f t="shared" si="12"/>
        <v>0</v>
      </c>
      <c r="F100" s="354"/>
      <c r="G100" s="70">
        <f t="shared" si="10"/>
        <v>0</v>
      </c>
    </row>
    <row r="101" spans="1:7" ht="12.75" customHeight="1">
      <c r="A101" s="62">
        <f>Übersicht!B104</f>
        <v>0</v>
      </c>
      <c r="B101" s="33">
        <f>Übersicht!G104</f>
        <v>0</v>
      </c>
      <c r="C101" s="35">
        <f t="shared" si="11"/>
        <v>0</v>
      </c>
      <c r="D101" s="379"/>
      <c r="E101" s="35">
        <f t="shared" si="12"/>
        <v>0</v>
      </c>
      <c r="F101" s="354"/>
      <c r="G101" s="70">
        <f t="shared" si="10"/>
        <v>0</v>
      </c>
    </row>
    <row r="102" spans="1:7" ht="12.75" customHeight="1">
      <c r="A102" s="62">
        <f>Übersicht!B105</f>
        <v>0</v>
      </c>
      <c r="B102" s="33">
        <f>Übersicht!G105</f>
        <v>0</v>
      </c>
      <c r="C102" s="35">
        <f t="shared" si="11"/>
        <v>0</v>
      </c>
      <c r="D102" s="379"/>
      <c r="E102" s="35">
        <f t="shared" si="12"/>
        <v>0</v>
      </c>
      <c r="F102" s="354"/>
      <c r="G102" s="70">
        <f t="shared" si="10"/>
        <v>0</v>
      </c>
    </row>
    <row r="103" spans="1:7" ht="12.75" customHeight="1">
      <c r="A103" s="62">
        <f>Übersicht!B106</f>
        <v>0</v>
      </c>
      <c r="B103" s="33">
        <f>Übersicht!G106</f>
        <v>0</v>
      </c>
      <c r="C103" s="35">
        <f t="shared" si="11"/>
        <v>0</v>
      </c>
      <c r="D103" s="379"/>
      <c r="E103" s="35">
        <f t="shared" si="12"/>
        <v>0</v>
      </c>
      <c r="F103" s="354"/>
      <c r="G103" s="70">
        <f t="shared" si="10"/>
        <v>0</v>
      </c>
    </row>
    <row r="104" spans="1:7" ht="12.75" customHeight="1">
      <c r="A104" s="62">
        <f>Übersicht!B107</f>
        <v>0</v>
      </c>
      <c r="B104" s="33">
        <f>Übersicht!G107</f>
        <v>0</v>
      </c>
      <c r="C104" s="35">
        <f t="shared" si="11"/>
        <v>0</v>
      </c>
      <c r="D104" s="379"/>
      <c r="E104" s="35">
        <f t="shared" si="12"/>
        <v>0</v>
      </c>
      <c r="F104" s="354"/>
      <c r="G104" s="70">
        <f t="shared" si="10"/>
        <v>0</v>
      </c>
    </row>
    <row r="105" spans="1:7" ht="12.75" customHeight="1">
      <c r="A105" s="62">
        <f>Übersicht!B108</f>
        <v>0</v>
      </c>
      <c r="B105" s="33">
        <f>Übersicht!G108</f>
        <v>0</v>
      </c>
      <c r="C105" s="35">
        <f t="shared" si="11"/>
        <v>0</v>
      </c>
      <c r="D105" s="379"/>
      <c r="E105" s="35">
        <f t="shared" si="12"/>
        <v>0</v>
      </c>
      <c r="F105" s="354"/>
      <c r="G105" s="70">
        <f t="shared" si="10"/>
        <v>0</v>
      </c>
    </row>
    <row r="106" spans="1:7" ht="12.75" customHeight="1" thickBot="1">
      <c r="A106" s="62">
        <f>Übersicht!B109</f>
        <v>0</v>
      </c>
      <c r="B106" s="33">
        <f>Übersicht!G109</f>
        <v>0</v>
      </c>
      <c r="C106" s="35">
        <f t="shared" si="11"/>
        <v>0</v>
      </c>
      <c r="D106" s="380"/>
      <c r="E106" s="35">
        <f t="shared" si="12"/>
        <v>0</v>
      </c>
      <c r="F106" s="355"/>
      <c r="G106" s="70">
        <f t="shared" si="10"/>
        <v>0</v>
      </c>
    </row>
    <row r="107" spans="1:7" ht="12.75" customHeight="1" thickBot="1">
      <c r="A107" s="27" t="s">
        <v>10</v>
      </c>
      <c r="B107" s="28">
        <f t="shared" ref="B107:G107" si="13">SUM(B87:B106)</f>
        <v>0</v>
      </c>
      <c r="C107" s="378">
        <f t="shared" si="13"/>
        <v>0</v>
      </c>
      <c r="D107" s="378">
        <f t="shared" si="13"/>
        <v>0</v>
      </c>
      <c r="E107" s="378">
        <f t="shared" si="13"/>
        <v>0</v>
      </c>
      <c r="F107" s="69">
        <f t="shared" si="13"/>
        <v>0</v>
      </c>
      <c r="G107" s="69">
        <f t="shared" si="13"/>
        <v>0</v>
      </c>
    </row>
    <row r="108" spans="1:7" ht="12.75" customHeight="1"/>
    <row r="109" spans="1:7" ht="12.75" customHeight="1"/>
    <row r="110" spans="1:7" ht="12.75" customHeight="1"/>
  </sheetData>
  <sheetProtection password="8F79" sheet="1" objects="1" scenarios="1"/>
  <dataValidations count="1">
    <dataValidation type="list" allowBlank="1" showInputMessage="1" showErrorMessage="1" sqref="P9:P10 B5 B45 B84">
      <formula1>$P$9:$P$10</formula1>
    </dataValidation>
  </dataValidation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X220"/>
  <sheetViews>
    <sheetView zoomScaleNormal="100" workbookViewId="0">
      <selection activeCell="F146" sqref="F146"/>
    </sheetView>
  </sheetViews>
  <sheetFormatPr baseColWidth="10" defaultRowHeight="12.75"/>
  <cols>
    <col min="1" max="1" width="25.85546875" style="4" customWidth="1"/>
    <col min="2" max="16" width="8.28515625" style="4" customWidth="1"/>
    <col min="17" max="18" width="10.5703125" style="4" customWidth="1"/>
    <col min="19" max="23" width="11.42578125" style="4"/>
    <col min="24" max="24" width="0" style="4" hidden="1" customWidth="1"/>
    <col min="25" max="16384" width="11.42578125" style="4"/>
  </cols>
  <sheetData>
    <row r="1" spans="1:24" ht="15.75">
      <c r="A1" s="17" t="str">
        <f>CONCATENATE("Produkterechnung"," ",Übersicht!$C$11," ",Übersicht!$C$3)</f>
        <v xml:space="preserve">Produkterechnung  </v>
      </c>
      <c r="B1" s="17"/>
    </row>
    <row r="2" spans="1:24" ht="12" customHeight="1">
      <c r="A2" s="17"/>
      <c r="B2" s="17"/>
    </row>
    <row r="3" spans="1:24">
      <c r="A3" s="9" t="s">
        <v>37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</row>
    <row r="4" spans="1:24" ht="13.5" thickBot="1">
      <c r="A4" s="167"/>
      <c r="B4" s="166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</row>
    <row r="5" spans="1:24">
      <c r="A5" s="472" t="s">
        <v>126</v>
      </c>
      <c r="B5" s="473"/>
      <c r="C5" s="473"/>
      <c r="D5" s="466">
        <v>42887</v>
      </c>
      <c r="E5" s="4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</row>
    <row r="6" spans="1:24">
      <c r="A6" s="474" t="s">
        <v>122</v>
      </c>
      <c r="B6" s="475"/>
      <c r="C6" s="475"/>
      <c r="D6" s="470">
        <f>B17-B13</f>
        <v>0</v>
      </c>
      <c r="E6" s="471"/>
      <c r="F6" s="167" t="s">
        <v>123</v>
      </c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</row>
    <row r="7" spans="1:24" ht="15" customHeight="1">
      <c r="A7" s="474" t="s">
        <v>121</v>
      </c>
      <c r="B7" s="475"/>
      <c r="C7" s="475"/>
      <c r="D7" s="470">
        <f>C42</f>
        <v>0</v>
      </c>
      <c r="E7" s="471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</row>
    <row r="8" spans="1:24" ht="15" customHeight="1">
      <c r="A8" s="474" t="s">
        <v>124</v>
      </c>
      <c r="B8" s="475"/>
      <c r="C8" s="475"/>
      <c r="D8" s="470">
        <f>D7-D6</f>
        <v>0</v>
      </c>
      <c r="E8" s="471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</row>
    <row r="9" spans="1:24" ht="15" customHeight="1" thickBot="1">
      <c r="A9" s="476" t="s">
        <v>99</v>
      </c>
      <c r="B9" s="477"/>
      <c r="C9" s="477"/>
      <c r="D9" s="478"/>
      <c r="E9" s="479">
        <v>0.1</v>
      </c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</row>
    <row r="10" spans="1:24" ht="13.5" thickBot="1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</row>
    <row r="11" spans="1:24" ht="13.5" thickBot="1">
      <c r="A11" s="168" t="s">
        <v>34</v>
      </c>
      <c r="B11" s="468" t="s">
        <v>119</v>
      </c>
      <c r="C11" s="469"/>
      <c r="D11" s="480" t="s">
        <v>105</v>
      </c>
      <c r="E11" s="481"/>
      <c r="F11" s="169" t="s">
        <v>118</v>
      </c>
      <c r="G11" s="170" t="s">
        <v>113</v>
      </c>
      <c r="H11" s="170"/>
      <c r="I11" s="170" t="s">
        <v>117</v>
      </c>
      <c r="J11" s="170" t="s">
        <v>112</v>
      </c>
      <c r="K11" s="170"/>
      <c r="L11" s="170" t="s">
        <v>120</v>
      </c>
      <c r="M11" s="170" t="s">
        <v>115</v>
      </c>
      <c r="N11" s="154"/>
      <c r="O11" s="170" t="s">
        <v>116</v>
      </c>
      <c r="P11" s="171"/>
      <c r="Q11" s="167"/>
      <c r="R11" s="167"/>
      <c r="S11" s="167"/>
      <c r="T11" s="167"/>
    </row>
    <row r="12" spans="1:24" ht="15" customHeight="1">
      <c r="A12" s="172" t="s">
        <v>104</v>
      </c>
      <c r="B12" s="455"/>
      <c r="C12" s="456"/>
      <c r="D12" s="455"/>
      <c r="E12" s="456"/>
      <c r="F12" s="173" t="str">
        <f>IF(D12="","",D12/B12)</f>
        <v/>
      </c>
      <c r="G12" s="455"/>
      <c r="H12" s="456"/>
      <c r="I12" s="361"/>
      <c r="J12" s="448">
        <f>D12-G12-I12</f>
        <v>0</v>
      </c>
      <c r="K12" s="450"/>
      <c r="L12" s="361">
        <v>18</v>
      </c>
      <c r="M12" s="448">
        <f>X13*(1-$E$9)</f>
        <v>0</v>
      </c>
      <c r="N12" s="450"/>
      <c r="O12" s="448">
        <f>X13-M12</f>
        <v>0</v>
      </c>
      <c r="P12" s="449"/>
      <c r="Q12" s="167"/>
      <c r="R12" s="167"/>
      <c r="S12" s="167"/>
      <c r="T12" s="167"/>
      <c r="X12" s="40" t="s">
        <v>114</v>
      </c>
    </row>
    <row r="13" spans="1:24" ht="15" customHeight="1">
      <c r="A13" s="172" t="s">
        <v>33</v>
      </c>
      <c r="B13" s="448">
        <f>B12</f>
        <v>0</v>
      </c>
      <c r="C13" s="450"/>
      <c r="D13" s="455"/>
      <c r="E13" s="456"/>
      <c r="F13" s="173" t="str">
        <f t="shared" ref="F13" si="0">IF(D13="","",D13/B13)</f>
        <v/>
      </c>
      <c r="G13" s="455"/>
      <c r="H13" s="456"/>
      <c r="I13" s="361"/>
      <c r="J13" s="448">
        <f>D13-G13-I13</f>
        <v>0</v>
      </c>
      <c r="K13" s="450"/>
      <c r="L13" s="361"/>
      <c r="M13" s="448">
        <f>X14*(1-$E$9)</f>
        <v>0</v>
      </c>
      <c r="N13" s="450"/>
      <c r="O13" s="448">
        <f>X14-M13</f>
        <v>0</v>
      </c>
      <c r="P13" s="449"/>
      <c r="Q13" s="167"/>
      <c r="R13" s="167"/>
      <c r="S13" s="167"/>
      <c r="T13" s="167"/>
      <c r="X13" s="37">
        <f>L12*G12</f>
        <v>0</v>
      </c>
    </row>
    <row r="14" spans="1:24" ht="15" customHeight="1">
      <c r="A14" s="357" t="s">
        <v>171</v>
      </c>
      <c r="B14" s="455"/>
      <c r="C14" s="456"/>
      <c r="D14" s="455"/>
      <c r="E14" s="456"/>
      <c r="F14" s="173" t="str">
        <f>IF(D14="","",D14/B14)</f>
        <v/>
      </c>
      <c r="G14" s="455"/>
      <c r="H14" s="456"/>
      <c r="I14" s="361"/>
      <c r="J14" s="448">
        <f>D14-G14-I14</f>
        <v>0</v>
      </c>
      <c r="K14" s="450"/>
      <c r="L14" s="361"/>
      <c r="M14" s="448">
        <f>X15*(1-$E$9)</f>
        <v>0</v>
      </c>
      <c r="N14" s="450"/>
      <c r="O14" s="448">
        <f>X15-M14</f>
        <v>0</v>
      </c>
      <c r="P14" s="449"/>
      <c r="Q14" s="167"/>
      <c r="R14" s="167"/>
      <c r="S14" s="167"/>
      <c r="T14" s="167"/>
      <c r="X14" s="37">
        <f>L13*G13</f>
        <v>0</v>
      </c>
    </row>
    <row r="15" spans="1:24" ht="15" customHeight="1">
      <c r="A15" s="358"/>
      <c r="B15" s="455"/>
      <c r="C15" s="456">
        <v>0</v>
      </c>
      <c r="D15" s="455"/>
      <c r="E15" s="456"/>
      <c r="F15" s="173" t="str">
        <f t="shared" ref="F15" si="1">IF(D15="","",D15/B15)</f>
        <v/>
      </c>
      <c r="G15" s="362"/>
      <c r="H15" s="363"/>
      <c r="I15" s="364"/>
      <c r="J15" s="448"/>
      <c r="K15" s="450"/>
      <c r="L15" s="362"/>
      <c r="M15" s="448"/>
      <c r="N15" s="450"/>
      <c r="O15" s="448"/>
      <c r="P15" s="449"/>
      <c r="Q15" s="167"/>
      <c r="R15" s="167"/>
      <c r="S15" s="167"/>
      <c r="T15" s="167"/>
      <c r="X15" s="37">
        <f>L14*G14</f>
        <v>0</v>
      </c>
    </row>
    <row r="16" spans="1:24">
      <c r="A16" s="358"/>
      <c r="B16" s="359"/>
      <c r="C16" s="360"/>
      <c r="D16" s="359"/>
      <c r="E16" s="360"/>
      <c r="F16" s="173"/>
      <c r="G16" s="362"/>
      <c r="H16" s="363"/>
      <c r="I16" s="364"/>
      <c r="J16" s="448"/>
      <c r="K16" s="450"/>
      <c r="L16" s="362"/>
      <c r="M16" s="174"/>
      <c r="N16" s="175"/>
      <c r="O16" s="174"/>
      <c r="P16" s="176"/>
      <c r="Q16" s="167"/>
      <c r="R16" s="167"/>
      <c r="S16" s="167"/>
      <c r="T16" s="167"/>
      <c r="X16" s="39"/>
    </row>
    <row r="17" spans="1:24" ht="13.5" thickBot="1">
      <c r="A17" s="177" t="s">
        <v>10</v>
      </c>
      <c r="B17" s="457">
        <f>SUM(B12:C16)-B13</f>
        <v>0</v>
      </c>
      <c r="C17" s="458"/>
      <c r="D17" s="457">
        <f>SUM(D12:E16)</f>
        <v>0</v>
      </c>
      <c r="E17" s="458"/>
      <c r="F17" s="178"/>
      <c r="G17" s="457">
        <f>SUM(G12:H16)</f>
        <v>0</v>
      </c>
      <c r="H17" s="458"/>
      <c r="I17" s="179"/>
      <c r="J17" s="457">
        <f>SUM(J12:K16)</f>
        <v>0</v>
      </c>
      <c r="K17" s="458"/>
      <c r="L17" s="179">
        <f>SUM(L12:L14)</f>
        <v>18</v>
      </c>
      <c r="M17" s="461">
        <f>SUM(M12:M14)</f>
        <v>0</v>
      </c>
      <c r="N17" s="463"/>
      <c r="O17" s="461">
        <f>SUM(O12:O14)</f>
        <v>0</v>
      </c>
      <c r="P17" s="462"/>
      <c r="Q17" s="167"/>
      <c r="R17" s="167"/>
      <c r="S17" s="167"/>
      <c r="T17" s="167"/>
      <c r="X17" s="39"/>
    </row>
    <row r="18" spans="1:24">
      <c r="A18" s="180"/>
      <c r="B18" s="181"/>
      <c r="C18" s="181"/>
      <c r="D18" s="181"/>
      <c r="E18" s="181"/>
      <c r="F18" s="181"/>
      <c r="G18" s="182"/>
      <c r="H18" s="181"/>
      <c r="I18" s="181"/>
      <c r="J18" s="181"/>
      <c r="K18" s="181"/>
      <c r="L18" s="180"/>
      <c r="M18" s="183"/>
      <c r="N18" s="183"/>
      <c r="O18" s="183"/>
      <c r="P18" s="183"/>
      <c r="Q18" s="167"/>
      <c r="R18" s="167"/>
      <c r="S18" s="167"/>
      <c r="T18" s="167"/>
      <c r="X18" s="39"/>
    </row>
    <row r="19" spans="1:24" ht="15.75" customHeight="1" thickBot="1">
      <c r="A19" s="65" t="s">
        <v>151</v>
      </c>
      <c r="B19" s="181"/>
      <c r="C19" s="181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67"/>
      <c r="P19" s="167"/>
      <c r="Q19" s="167"/>
      <c r="R19" s="167"/>
      <c r="S19" s="167"/>
      <c r="T19" s="167"/>
      <c r="X19" s="41">
        <f>SUM(X13:X15)</f>
        <v>0</v>
      </c>
    </row>
    <row r="20" spans="1:24" ht="15.75" customHeight="1" thickBot="1">
      <c r="A20" s="167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</row>
    <row r="21" spans="1:24" ht="15.75" customHeight="1">
      <c r="A21" s="184" t="s">
        <v>6</v>
      </c>
      <c r="B21" s="185" t="str">
        <f>Übersicht!G18</f>
        <v>NST</v>
      </c>
      <c r="C21" s="170" t="s">
        <v>109</v>
      </c>
      <c r="D21" s="170"/>
      <c r="E21" s="170" t="s">
        <v>110</v>
      </c>
      <c r="F21" s="170" t="s">
        <v>111</v>
      </c>
      <c r="G21" s="170"/>
      <c r="H21" s="170" t="s">
        <v>32</v>
      </c>
      <c r="I21" s="170" t="s">
        <v>33</v>
      </c>
      <c r="J21" s="170" t="str">
        <f>L44</f>
        <v>Milch</v>
      </c>
      <c r="K21" s="170">
        <f>A15</f>
        <v>0</v>
      </c>
      <c r="L21" s="170">
        <f>A16</f>
        <v>0</v>
      </c>
      <c r="M21" s="167"/>
      <c r="N21" s="167"/>
      <c r="O21" s="167"/>
      <c r="P21" s="167"/>
      <c r="Q21" s="167"/>
      <c r="R21" s="167"/>
      <c r="S21" s="167"/>
      <c r="T21" s="167"/>
    </row>
    <row r="22" spans="1:24">
      <c r="A22" s="206">
        <f>Übersicht!B19</f>
        <v>0</v>
      </c>
      <c r="B22" s="207">
        <f>Übersicht!G19</f>
        <v>0</v>
      </c>
      <c r="C22" s="464">
        <f t="shared" ref="C22:C41" si="2">P186</f>
        <v>0</v>
      </c>
      <c r="D22" s="465"/>
      <c r="E22" s="186" t="e">
        <f t="shared" ref="E22:E41" si="3">C22/$C$42</f>
        <v>#DIV/0!</v>
      </c>
      <c r="F22" s="459" t="e">
        <f t="shared" ref="F22:F41" si="4">$D$6*E22</f>
        <v>#DIV/0!</v>
      </c>
      <c r="G22" s="460"/>
      <c r="H22" s="187" t="e">
        <f>E22*$J$12</f>
        <v>#DIV/0!</v>
      </c>
      <c r="I22" s="187" t="e">
        <f t="shared" ref="I22:I41" si="5">$J$13*E22</f>
        <v>#DIV/0!</v>
      </c>
      <c r="J22" s="187" t="e">
        <f t="shared" ref="J22:J41" si="6">E22*$J$14</f>
        <v>#DIV/0!</v>
      </c>
      <c r="K22" s="187" t="e">
        <f>E22*$J$15</f>
        <v>#DIV/0!</v>
      </c>
      <c r="L22" s="187" t="e">
        <f>E22*$J$16</f>
        <v>#DIV/0!</v>
      </c>
      <c r="M22" s="167"/>
      <c r="N22" s="167"/>
      <c r="O22" s="167"/>
      <c r="P22" s="167"/>
      <c r="Q22" s="167"/>
      <c r="R22" s="167"/>
      <c r="S22" s="167"/>
      <c r="T22" s="167"/>
      <c r="X22" s="61" t="s">
        <v>125</v>
      </c>
    </row>
    <row r="23" spans="1:24">
      <c r="A23" s="206">
        <f>Übersicht!B20</f>
        <v>0</v>
      </c>
      <c r="B23" s="207">
        <f>Übersicht!G20</f>
        <v>0</v>
      </c>
      <c r="C23" s="464">
        <f t="shared" si="2"/>
        <v>0</v>
      </c>
      <c r="D23" s="465"/>
      <c r="E23" s="186" t="e">
        <f t="shared" si="3"/>
        <v>#DIV/0!</v>
      </c>
      <c r="F23" s="459" t="e">
        <f t="shared" si="4"/>
        <v>#DIV/0!</v>
      </c>
      <c r="G23" s="460"/>
      <c r="H23" s="187" t="e">
        <f t="shared" ref="H23:H41" si="7">E23*$J$12</f>
        <v>#DIV/0!</v>
      </c>
      <c r="I23" s="187" t="e">
        <f t="shared" si="5"/>
        <v>#DIV/0!</v>
      </c>
      <c r="J23" s="187" t="e">
        <f t="shared" si="6"/>
        <v>#DIV/0!</v>
      </c>
      <c r="K23" s="187" t="e">
        <f t="shared" ref="K23:K41" si="8">E23*$J$15</f>
        <v>#DIV/0!</v>
      </c>
      <c r="L23" s="187" t="e">
        <f t="shared" ref="L23:L41" si="9">E23*$J$16</f>
        <v>#DIV/0!</v>
      </c>
      <c r="M23" s="167"/>
      <c r="N23" s="167"/>
      <c r="O23" s="167"/>
      <c r="P23" s="167"/>
      <c r="Q23" s="167"/>
      <c r="R23" s="167"/>
      <c r="S23" s="167"/>
      <c r="T23" s="167"/>
    </row>
    <row r="24" spans="1:24" ht="15" customHeight="1">
      <c r="A24" s="206">
        <f>Übersicht!B21</f>
        <v>0</v>
      </c>
      <c r="B24" s="207">
        <f>Übersicht!G21</f>
        <v>0</v>
      </c>
      <c r="C24" s="464">
        <f t="shared" si="2"/>
        <v>0</v>
      </c>
      <c r="D24" s="465"/>
      <c r="E24" s="186" t="e">
        <f t="shared" si="3"/>
        <v>#DIV/0!</v>
      </c>
      <c r="F24" s="459" t="e">
        <f t="shared" si="4"/>
        <v>#DIV/0!</v>
      </c>
      <c r="G24" s="460"/>
      <c r="H24" s="187" t="e">
        <f t="shared" si="7"/>
        <v>#DIV/0!</v>
      </c>
      <c r="I24" s="187" t="e">
        <f t="shared" si="5"/>
        <v>#DIV/0!</v>
      </c>
      <c r="J24" s="187" t="e">
        <f t="shared" si="6"/>
        <v>#DIV/0!</v>
      </c>
      <c r="K24" s="187" t="e">
        <f t="shared" si="8"/>
        <v>#DIV/0!</v>
      </c>
      <c r="L24" s="187" t="e">
        <f t="shared" si="9"/>
        <v>#DIV/0!</v>
      </c>
      <c r="M24" s="167"/>
      <c r="N24" s="167"/>
      <c r="O24" s="167"/>
      <c r="P24" s="167"/>
      <c r="Q24" s="167"/>
      <c r="R24" s="167"/>
      <c r="S24" s="167"/>
      <c r="T24" s="167"/>
    </row>
    <row r="25" spans="1:24">
      <c r="A25" s="206">
        <f>Übersicht!B22</f>
        <v>0</v>
      </c>
      <c r="B25" s="207">
        <f>Übersicht!G22</f>
        <v>0</v>
      </c>
      <c r="C25" s="464">
        <f t="shared" si="2"/>
        <v>0</v>
      </c>
      <c r="D25" s="465"/>
      <c r="E25" s="186" t="e">
        <f t="shared" si="3"/>
        <v>#DIV/0!</v>
      </c>
      <c r="F25" s="459" t="e">
        <f t="shared" si="4"/>
        <v>#DIV/0!</v>
      </c>
      <c r="G25" s="460"/>
      <c r="H25" s="187" t="e">
        <f t="shared" si="7"/>
        <v>#DIV/0!</v>
      </c>
      <c r="I25" s="187" t="e">
        <f t="shared" si="5"/>
        <v>#DIV/0!</v>
      </c>
      <c r="J25" s="187" t="e">
        <f t="shared" si="6"/>
        <v>#DIV/0!</v>
      </c>
      <c r="K25" s="187" t="e">
        <f t="shared" si="8"/>
        <v>#DIV/0!</v>
      </c>
      <c r="L25" s="187" t="e">
        <f t="shared" si="9"/>
        <v>#DIV/0!</v>
      </c>
      <c r="M25" s="167"/>
      <c r="N25" s="167"/>
      <c r="O25" s="167"/>
      <c r="P25" s="167"/>
      <c r="Q25" s="167"/>
      <c r="R25" s="167"/>
      <c r="S25" s="167"/>
      <c r="T25" s="167"/>
    </row>
    <row r="26" spans="1:24">
      <c r="A26" s="206">
        <f>Übersicht!B23</f>
        <v>0</v>
      </c>
      <c r="B26" s="207">
        <f>Übersicht!G23</f>
        <v>0</v>
      </c>
      <c r="C26" s="464">
        <f t="shared" si="2"/>
        <v>0</v>
      </c>
      <c r="D26" s="465"/>
      <c r="E26" s="186" t="e">
        <f t="shared" si="3"/>
        <v>#DIV/0!</v>
      </c>
      <c r="F26" s="459" t="e">
        <f t="shared" si="4"/>
        <v>#DIV/0!</v>
      </c>
      <c r="G26" s="460"/>
      <c r="H26" s="187" t="e">
        <f t="shared" si="7"/>
        <v>#DIV/0!</v>
      </c>
      <c r="I26" s="187" t="e">
        <f t="shared" si="5"/>
        <v>#DIV/0!</v>
      </c>
      <c r="J26" s="187" t="e">
        <f t="shared" si="6"/>
        <v>#DIV/0!</v>
      </c>
      <c r="K26" s="187" t="e">
        <f t="shared" si="8"/>
        <v>#DIV/0!</v>
      </c>
      <c r="L26" s="187" t="e">
        <f t="shared" si="9"/>
        <v>#DIV/0!</v>
      </c>
      <c r="M26" s="167"/>
      <c r="N26" s="167"/>
      <c r="O26" s="167"/>
      <c r="P26" s="167"/>
      <c r="Q26" s="167"/>
      <c r="R26" s="167"/>
      <c r="S26" s="167"/>
      <c r="T26" s="167"/>
    </row>
    <row r="27" spans="1:24">
      <c r="A27" s="206">
        <f>Übersicht!B24</f>
        <v>0</v>
      </c>
      <c r="B27" s="207">
        <f>Übersicht!G24</f>
        <v>0</v>
      </c>
      <c r="C27" s="464">
        <f t="shared" si="2"/>
        <v>0</v>
      </c>
      <c r="D27" s="465"/>
      <c r="E27" s="186" t="e">
        <f t="shared" si="3"/>
        <v>#DIV/0!</v>
      </c>
      <c r="F27" s="459" t="e">
        <f t="shared" si="4"/>
        <v>#DIV/0!</v>
      </c>
      <c r="G27" s="460"/>
      <c r="H27" s="187" t="e">
        <f t="shared" si="7"/>
        <v>#DIV/0!</v>
      </c>
      <c r="I27" s="187" t="e">
        <f t="shared" si="5"/>
        <v>#DIV/0!</v>
      </c>
      <c r="J27" s="187" t="e">
        <f t="shared" si="6"/>
        <v>#DIV/0!</v>
      </c>
      <c r="K27" s="187" t="e">
        <f t="shared" si="8"/>
        <v>#DIV/0!</v>
      </c>
      <c r="L27" s="187" t="e">
        <f t="shared" si="9"/>
        <v>#DIV/0!</v>
      </c>
      <c r="M27" s="167"/>
      <c r="N27" s="167"/>
      <c r="O27" s="167"/>
      <c r="P27" s="167"/>
      <c r="Q27" s="167"/>
      <c r="R27" s="167"/>
      <c r="S27" s="167"/>
      <c r="T27" s="167"/>
    </row>
    <row r="28" spans="1:24">
      <c r="A28" s="206">
        <f>Übersicht!B25</f>
        <v>0</v>
      </c>
      <c r="B28" s="207">
        <f>Übersicht!G25</f>
        <v>0</v>
      </c>
      <c r="C28" s="464">
        <f t="shared" si="2"/>
        <v>0</v>
      </c>
      <c r="D28" s="465"/>
      <c r="E28" s="186" t="e">
        <f t="shared" si="3"/>
        <v>#DIV/0!</v>
      </c>
      <c r="F28" s="459" t="e">
        <f t="shared" si="4"/>
        <v>#DIV/0!</v>
      </c>
      <c r="G28" s="460"/>
      <c r="H28" s="187" t="e">
        <f t="shared" si="7"/>
        <v>#DIV/0!</v>
      </c>
      <c r="I28" s="187" t="e">
        <f t="shared" si="5"/>
        <v>#DIV/0!</v>
      </c>
      <c r="J28" s="187" t="e">
        <f t="shared" si="6"/>
        <v>#DIV/0!</v>
      </c>
      <c r="K28" s="187" t="e">
        <f t="shared" si="8"/>
        <v>#DIV/0!</v>
      </c>
      <c r="L28" s="187" t="e">
        <f t="shared" si="9"/>
        <v>#DIV/0!</v>
      </c>
      <c r="M28" s="167"/>
      <c r="N28" s="167"/>
      <c r="O28" s="167"/>
      <c r="P28" s="167"/>
      <c r="Q28" s="167"/>
      <c r="R28" s="167"/>
      <c r="S28" s="167"/>
      <c r="T28" s="167"/>
    </row>
    <row r="29" spans="1:24">
      <c r="A29" s="206">
        <f>Übersicht!B26</f>
        <v>0</v>
      </c>
      <c r="B29" s="207">
        <f>Übersicht!G26</f>
        <v>0</v>
      </c>
      <c r="C29" s="464">
        <f t="shared" si="2"/>
        <v>0</v>
      </c>
      <c r="D29" s="465"/>
      <c r="E29" s="186" t="e">
        <f t="shared" si="3"/>
        <v>#DIV/0!</v>
      </c>
      <c r="F29" s="459" t="e">
        <f t="shared" si="4"/>
        <v>#DIV/0!</v>
      </c>
      <c r="G29" s="460"/>
      <c r="H29" s="187" t="e">
        <f t="shared" si="7"/>
        <v>#DIV/0!</v>
      </c>
      <c r="I29" s="187" t="e">
        <f t="shared" si="5"/>
        <v>#DIV/0!</v>
      </c>
      <c r="J29" s="187" t="e">
        <f t="shared" si="6"/>
        <v>#DIV/0!</v>
      </c>
      <c r="K29" s="187" t="e">
        <f t="shared" si="8"/>
        <v>#DIV/0!</v>
      </c>
      <c r="L29" s="187" t="e">
        <f t="shared" si="9"/>
        <v>#DIV/0!</v>
      </c>
      <c r="M29" s="167"/>
      <c r="N29" s="167"/>
      <c r="O29" s="167"/>
      <c r="P29" s="167"/>
      <c r="Q29" s="167"/>
      <c r="R29" s="167"/>
      <c r="S29" s="167"/>
      <c r="T29" s="167"/>
    </row>
    <row r="30" spans="1:24">
      <c r="A30" s="206">
        <f>Übersicht!B27</f>
        <v>0</v>
      </c>
      <c r="B30" s="207">
        <f>Übersicht!G27</f>
        <v>0</v>
      </c>
      <c r="C30" s="464">
        <f t="shared" si="2"/>
        <v>0</v>
      </c>
      <c r="D30" s="465"/>
      <c r="E30" s="186" t="e">
        <f t="shared" si="3"/>
        <v>#DIV/0!</v>
      </c>
      <c r="F30" s="459" t="e">
        <f t="shared" si="4"/>
        <v>#DIV/0!</v>
      </c>
      <c r="G30" s="460"/>
      <c r="H30" s="187" t="e">
        <f t="shared" si="7"/>
        <v>#DIV/0!</v>
      </c>
      <c r="I30" s="187" t="e">
        <f t="shared" si="5"/>
        <v>#DIV/0!</v>
      </c>
      <c r="J30" s="187" t="e">
        <f t="shared" si="6"/>
        <v>#DIV/0!</v>
      </c>
      <c r="K30" s="187" t="e">
        <f t="shared" si="8"/>
        <v>#DIV/0!</v>
      </c>
      <c r="L30" s="187" t="e">
        <f t="shared" si="9"/>
        <v>#DIV/0!</v>
      </c>
      <c r="M30" s="167"/>
      <c r="N30" s="167"/>
      <c r="O30" s="167"/>
      <c r="P30" s="188"/>
      <c r="Q30" s="188"/>
      <c r="R30" s="167"/>
      <c r="S30" s="167"/>
      <c r="T30" s="167"/>
    </row>
    <row r="31" spans="1:24">
      <c r="A31" s="206">
        <f>Übersicht!B28</f>
        <v>0</v>
      </c>
      <c r="B31" s="207">
        <f>Übersicht!G28</f>
        <v>0</v>
      </c>
      <c r="C31" s="464">
        <f t="shared" si="2"/>
        <v>0</v>
      </c>
      <c r="D31" s="465"/>
      <c r="E31" s="186" t="e">
        <f t="shared" si="3"/>
        <v>#DIV/0!</v>
      </c>
      <c r="F31" s="459" t="e">
        <f t="shared" si="4"/>
        <v>#DIV/0!</v>
      </c>
      <c r="G31" s="460"/>
      <c r="H31" s="187" t="e">
        <f t="shared" si="7"/>
        <v>#DIV/0!</v>
      </c>
      <c r="I31" s="187" t="e">
        <f t="shared" si="5"/>
        <v>#DIV/0!</v>
      </c>
      <c r="J31" s="187" t="e">
        <f t="shared" si="6"/>
        <v>#DIV/0!</v>
      </c>
      <c r="K31" s="187" t="e">
        <f t="shared" si="8"/>
        <v>#DIV/0!</v>
      </c>
      <c r="L31" s="187" t="e">
        <f t="shared" si="9"/>
        <v>#DIV/0!</v>
      </c>
      <c r="M31" s="167"/>
      <c r="N31" s="167"/>
      <c r="O31" s="167"/>
      <c r="P31" s="167"/>
      <c r="Q31" s="167"/>
      <c r="R31" s="167"/>
      <c r="S31" s="167"/>
      <c r="T31" s="167"/>
    </row>
    <row r="32" spans="1:24">
      <c r="A32" s="206">
        <f>Übersicht!B29</f>
        <v>0</v>
      </c>
      <c r="B32" s="207">
        <f>Übersicht!G29</f>
        <v>0</v>
      </c>
      <c r="C32" s="464">
        <f t="shared" si="2"/>
        <v>0</v>
      </c>
      <c r="D32" s="465"/>
      <c r="E32" s="186" t="e">
        <f t="shared" si="3"/>
        <v>#DIV/0!</v>
      </c>
      <c r="F32" s="459" t="e">
        <f t="shared" si="4"/>
        <v>#DIV/0!</v>
      </c>
      <c r="G32" s="460"/>
      <c r="H32" s="187" t="e">
        <f t="shared" si="7"/>
        <v>#DIV/0!</v>
      </c>
      <c r="I32" s="187" t="e">
        <f t="shared" si="5"/>
        <v>#DIV/0!</v>
      </c>
      <c r="J32" s="187" t="e">
        <f t="shared" si="6"/>
        <v>#DIV/0!</v>
      </c>
      <c r="K32" s="187" t="e">
        <f t="shared" si="8"/>
        <v>#DIV/0!</v>
      </c>
      <c r="L32" s="187" t="e">
        <f t="shared" si="9"/>
        <v>#DIV/0!</v>
      </c>
      <c r="M32" s="167"/>
      <c r="N32" s="167"/>
      <c r="O32" s="167"/>
      <c r="P32" s="167"/>
      <c r="Q32" s="167"/>
      <c r="R32" s="167"/>
      <c r="S32" s="167"/>
      <c r="T32" s="167"/>
    </row>
    <row r="33" spans="1:20">
      <c r="A33" s="206">
        <f>Übersicht!B30</f>
        <v>0</v>
      </c>
      <c r="B33" s="207">
        <f>Übersicht!G30</f>
        <v>0</v>
      </c>
      <c r="C33" s="464">
        <f t="shared" si="2"/>
        <v>0</v>
      </c>
      <c r="D33" s="465"/>
      <c r="E33" s="186" t="e">
        <f t="shared" si="3"/>
        <v>#DIV/0!</v>
      </c>
      <c r="F33" s="459" t="e">
        <f t="shared" si="4"/>
        <v>#DIV/0!</v>
      </c>
      <c r="G33" s="460"/>
      <c r="H33" s="187" t="e">
        <f t="shared" si="7"/>
        <v>#DIV/0!</v>
      </c>
      <c r="I33" s="187" t="e">
        <f t="shared" si="5"/>
        <v>#DIV/0!</v>
      </c>
      <c r="J33" s="187" t="e">
        <f t="shared" si="6"/>
        <v>#DIV/0!</v>
      </c>
      <c r="K33" s="187" t="e">
        <f t="shared" si="8"/>
        <v>#DIV/0!</v>
      </c>
      <c r="L33" s="187" t="e">
        <f t="shared" si="9"/>
        <v>#DIV/0!</v>
      </c>
      <c r="M33" s="167"/>
      <c r="N33" s="167"/>
      <c r="O33" s="167"/>
      <c r="P33" s="167"/>
      <c r="Q33" s="167"/>
      <c r="R33" s="167"/>
      <c r="S33" s="167"/>
      <c r="T33" s="167"/>
    </row>
    <row r="34" spans="1:20">
      <c r="A34" s="206">
        <f>Übersicht!B31</f>
        <v>0</v>
      </c>
      <c r="B34" s="207">
        <f>Übersicht!G31</f>
        <v>0</v>
      </c>
      <c r="C34" s="464">
        <f t="shared" si="2"/>
        <v>0</v>
      </c>
      <c r="D34" s="465"/>
      <c r="E34" s="186" t="e">
        <f t="shared" si="3"/>
        <v>#DIV/0!</v>
      </c>
      <c r="F34" s="459" t="e">
        <f t="shared" si="4"/>
        <v>#DIV/0!</v>
      </c>
      <c r="G34" s="460"/>
      <c r="H34" s="187" t="e">
        <f t="shared" si="7"/>
        <v>#DIV/0!</v>
      </c>
      <c r="I34" s="187" t="e">
        <f t="shared" si="5"/>
        <v>#DIV/0!</v>
      </c>
      <c r="J34" s="187" t="e">
        <f t="shared" si="6"/>
        <v>#DIV/0!</v>
      </c>
      <c r="K34" s="187" t="e">
        <f t="shared" si="8"/>
        <v>#DIV/0!</v>
      </c>
      <c r="L34" s="187" t="e">
        <f t="shared" si="9"/>
        <v>#DIV/0!</v>
      </c>
      <c r="M34" s="167"/>
      <c r="N34" s="167"/>
      <c r="O34" s="167"/>
      <c r="P34" s="167"/>
      <c r="Q34" s="167"/>
      <c r="R34" s="167"/>
      <c r="S34" s="167"/>
      <c r="T34" s="167"/>
    </row>
    <row r="35" spans="1:20">
      <c r="A35" s="206">
        <f>Übersicht!B32</f>
        <v>0</v>
      </c>
      <c r="B35" s="207">
        <f>Übersicht!G32</f>
        <v>0</v>
      </c>
      <c r="C35" s="464">
        <f t="shared" si="2"/>
        <v>0</v>
      </c>
      <c r="D35" s="465"/>
      <c r="E35" s="186" t="e">
        <f t="shared" si="3"/>
        <v>#DIV/0!</v>
      </c>
      <c r="F35" s="459" t="e">
        <f t="shared" si="4"/>
        <v>#DIV/0!</v>
      </c>
      <c r="G35" s="460"/>
      <c r="H35" s="187" t="e">
        <f t="shared" si="7"/>
        <v>#DIV/0!</v>
      </c>
      <c r="I35" s="187" t="e">
        <f t="shared" si="5"/>
        <v>#DIV/0!</v>
      </c>
      <c r="J35" s="187" t="e">
        <f t="shared" si="6"/>
        <v>#DIV/0!</v>
      </c>
      <c r="K35" s="187" t="e">
        <f t="shared" si="8"/>
        <v>#DIV/0!</v>
      </c>
      <c r="L35" s="187" t="e">
        <f t="shared" si="9"/>
        <v>#DIV/0!</v>
      </c>
      <c r="M35" s="167"/>
      <c r="N35" s="167"/>
      <c r="O35" s="167"/>
      <c r="P35" s="167"/>
      <c r="Q35" s="167"/>
      <c r="R35" s="167"/>
      <c r="S35" s="167"/>
      <c r="T35" s="167"/>
    </row>
    <row r="36" spans="1:20">
      <c r="A36" s="206">
        <f>Übersicht!B33</f>
        <v>0</v>
      </c>
      <c r="B36" s="207">
        <f>Übersicht!G33</f>
        <v>0</v>
      </c>
      <c r="C36" s="464">
        <f t="shared" si="2"/>
        <v>0</v>
      </c>
      <c r="D36" s="465"/>
      <c r="E36" s="186" t="e">
        <f t="shared" si="3"/>
        <v>#DIV/0!</v>
      </c>
      <c r="F36" s="459" t="e">
        <f t="shared" si="4"/>
        <v>#DIV/0!</v>
      </c>
      <c r="G36" s="460"/>
      <c r="H36" s="187" t="e">
        <f t="shared" si="7"/>
        <v>#DIV/0!</v>
      </c>
      <c r="I36" s="187" t="e">
        <f t="shared" si="5"/>
        <v>#DIV/0!</v>
      </c>
      <c r="J36" s="187" t="e">
        <f t="shared" si="6"/>
        <v>#DIV/0!</v>
      </c>
      <c r="K36" s="187" t="e">
        <f t="shared" si="8"/>
        <v>#DIV/0!</v>
      </c>
      <c r="L36" s="187" t="e">
        <f t="shared" si="9"/>
        <v>#DIV/0!</v>
      </c>
      <c r="M36" s="167"/>
      <c r="N36" s="167"/>
      <c r="O36" s="167"/>
      <c r="P36" s="167"/>
      <c r="Q36" s="167"/>
      <c r="R36" s="167"/>
      <c r="S36" s="167"/>
      <c r="T36" s="167"/>
    </row>
    <row r="37" spans="1:20">
      <c r="A37" s="206">
        <f>Übersicht!B34</f>
        <v>0</v>
      </c>
      <c r="B37" s="207">
        <f>Übersicht!G34</f>
        <v>0</v>
      </c>
      <c r="C37" s="464">
        <f t="shared" si="2"/>
        <v>0</v>
      </c>
      <c r="D37" s="465"/>
      <c r="E37" s="186" t="e">
        <f t="shared" si="3"/>
        <v>#DIV/0!</v>
      </c>
      <c r="F37" s="459" t="e">
        <f t="shared" si="4"/>
        <v>#DIV/0!</v>
      </c>
      <c r="G37" s="460"/>
      <c r="H37" s="187" t="e">
        <f t="shared" si="7"/>
        <v>#DIV/0!</v>
      </c>
      <c r="I37" s="187" t="e">
        <f t="shared" si="5"/>
        <v>#DIV/0!</v>
      </c>
      <c r="J37" s="187" t="e">
        <f t="shared" si="6"/>
        <v>#DIV/0!</v>
      </c>
      <c r="K37" s="187" t="e">
        <f t="shared" si="8"/>
        <v>#DIV/0!</v>
      </c>
      <c r="L37" s="187" t="e">
        <f t="shared" si="9"/>
        <v>#DIV/0!</v>
      </c>
      <c r="M37" s="167"/>
      <c r="N37" s="167"/>
      <c r="O37" s="167"/>
      <c r="P37" s="167"/>
      <c r="Q37" s="167"/>
      <c r="R37" s="167"/>
      <c r="S37" s="167"/>
      <c r="T37" s="167"/>
    </row>
    <row r="38" spans="1:20">
      <c r="A38" s="206">
        <f>Übersicht!B35</f>
        <v>0</v>
      </c>
      <c r="B38" s="207">
        <f>Übersicht!G35</f>
        <v>0</v>
      </c>
      <c r="C38" s="464">
        <f t="shared" si="2"/>
        <v>0</v>
      </c>
      <c r="D38" s="465"/>
      <c r="E38" s="186" t="e">
        <f t="shared" si="3"/>
        <v>#DIV/0!</v>
      </c>
      <c r="F38" s="459" t="e">
        <f t="shared" si="4"/>
        <v>#DIV/0!</v>
      </c>
      <c r="G38" s="460"/>
      <c r="H38" s="187" t="e">
        <f t="shared" si="7"/>
        <v>#DIV/0!</v>
      </c>
      <c r="I38" s="187" t="e">
        <f t="shared" si="5"/>
        <v>#DIV/0!</v>
      </c>
      <c r="J38" s="187" t="e">
        <f t="shared" si="6"/>
        <v>#DIV/0!</v>
      </c>
      <c r="K38" s="187" t="e">
        <f t="shared" si="8"/>
        <v>#DIV/0!</v>
      </c>
      <c r="L38" s="187" t="e">
        <f t="shared" si="9"/>
        <v>#DIV/0!</v>
      </c>
      <c r="M38" s="167"/>
      <c r="N38" s="167"/>
      <c r="O38" s="167"/>
      <c r="P38" s="167"/>
      <c r="Q38" s="167"/>
      <c r="R38" s="167"/>
      <c r="S38" s="167"/>
      <c r="T38" s="167"/>
    </row>
    <row r="39" spans="1:20">
      <c r="A39" s="206">
        <f>Übersicht!B36</f>
        <v>0</v>
      </c>
      <c r="B39" s="207">
        <f>Übersicht!G36</f>
        <v>0</v>
      </c>
      <c r="C39" s="464">
        <f t="shared" si="2"/>
        <v>0</v>
      </c>
      <c r="D39" s="465"/>
      <c r="E39" s="186" t="e">
        <f t="shared" si="3"/>
        <v>#DIV/0!</v>
      </c>
      <c r="F39" s="459" t="e">
        <f t="shared" si="4"/>
        <v>#DIV/0!</v>
      </c>
      <c r="G39" s="460"/>
      <c r="H39" s="187" t="e">
        <f t="shared" si="7"/>
        <v>#DIV/0!</v>
      </c>
      <c r="I39" s="187" t="e">
        <f t="shared" si="5"/>
        <v>#DIV/0!</v>
      </c>
      <c r="J39" s="187" t="e">
        <f t="shared" si="6"/>
        <v>#DIV/0!</v>
      </c>
      <c r="K39" s="187" t="e">
        <f t="shared" si="8"/>
        <v>#DIV/0!</v>
      </c>
      <c r="L39" s="187" t="e">
        <f t="shared" si="9"/>
        <v>#DIV/0!</v>
      </c>
      <c r="M39" s="167"/>
      <c r="N39" s="167"/>
      <c r="O39" s="167"/>
      <c r="P39" s="167"/>
      <c r="Q39" s="167"/>
      <c r="R39" s="167"/>
      <c r="S39" s="167"/>
      <c r="T39" s="167"/>
    </row>
    <row r="40" spans="1:20">
      <c r="A40" s="206">
        <f>Übersicht!B37</f>
        <v>0</v>
      </c>
      <c r="B40" s="207">
        <f>Übersicht!G37</f>
        <v>0</v>
      </c>
      <c r="C40" s="464">
        <f t="shared" si="2"/>
        <v>0</v>
      </c>
      <c r="D40" s="465"/>
      <c r="E40" s="186" t="e">
        <f t="shared" si="3"/>
        <v>#DIV/0!</v>
      </c>
      <c r="F40" s="459" t="e">
        <f t="shared" si="4"/>
        <v>#DIV/0!</v>
      </c>
      <c r="G40" s="460"/>
      <c r="H40" s="187" t="e">
        <f t="shared" si="7"/>
        <v>#DIV/0!</v>
      </c>
      <c r="I40" s="187" t="e">
        <f t="shared" si="5"/>
        <v>#DIV/0!</v>
      </c>
      <c r="J40" s="187" t="e">
        <f t="shared" si="6"/>
        <v>#DIV/0!</v>
      </c>
      <c r="K40" s="187" t="e">
        <f t="shared" si="8"/>
        <v>#DIV/0!</v>
      </c>
      <c r="L40" s="187" t="e">
        <f t="shared" si="9"/>
        <v>#DIV/0!</v>
      </c>
      <c r="M40" s="167"/>
      <c r="N40" s="167"/>
      <c r="O40" s="167"/>
      <c r="P40" s="167"/>
      <c r="Q40" s="167"/>
      <c r="R40" s="167"/>
      <c r="S40" s="167"/>
      <c r="T40" s="167"/>
    </row>
    <row r="41" spans="1:20" ht="13.5" thickBot="1">
      <c r="A41" s="208">
        <f>Übersicht!B38</f>
        <v>0</v>
      </c>
      <c r="B41" s="209">
        <f>Übersicht!G38</f>
        <v>0</v>
      </c>
      <c r="C41" s="464">
        <f t="shared" si="2"/>
        <v>0</v>
      </c>
      <c r="D41" s="465"/>
      <c r="E41" s="189" t="e">
        <f t="shared" si="3"/>
        <v>#DIV/0!</v>
      </c>
      <c r="F41" s="459" t="e">
        <f t="shared" si="4"/>
        <v>#DIV/0!</v>
      </c>
      <c r="G41" s="460"/>
      <c r="H41" s="190" t="e">
        <f t="shared" si="7"/>
        <v>#DIV/0!</v>
      </c>
      <c r="I41" s="190" t="e">
        <f t="shared" si="5"/>
        <v>#DIV/0!</v>
      </c>
      <c r="J41" s="190" t="e">
        <f t="shared" si="6"/>
        <v>#DIV/0!</v>
      </c>
      <c r="K41" s="187" t="e">
        <f t="shared" si="8"/>
        <v>#DIV/0!</v>
      </c>
      <c r="L41" s="187" t="e">
        <f t="shared" si="9"/>
        <v>#DIV/0!</v>
      </c>
      <c r="M41" s="167"/>
      <c r="N41" s="167"/>
      <c r="O41" s="167"/>
      <c r="P41" s="167"/>
      <c r="Q41" s="167"/>
      <c r="R41" s="167"/>
      <c r="S41" s="167"/>
      <c r="T41" s="167"/>
    </row>
    <row r="42" spans="1:20" ht="13.5" thickBot="1">
      <c r="A42" s="191" t="s">
        <v>10</v>
      </c>
      <c r="B42" s="164">
        <f>SUM(B22:B41)</f>
        <v>0</v>
      </c>
      <c r="C42" s="451">
        <f>SUM(C22:C41)</f>
        <v>0</v>
      </c>
      <c r="D42" s="452"/>
      <c r="E42" s="192" t="e">
        <f>SUM(E22:E41)</f>
        <v>#DIV/0!</v>
      </c>
      <c r="F42" s="453" t="e">
        <f>SUM(F22:G41)</f>
        <v>#DIV/0!</v>
      </c>
      <c r="G42" s="454"/>
      <c r="H42" s="193" t="e">
        <f>SUM(H22:H41)</f>
        <v>#DIV/0!</v>
      </c>
      <c r="I42" s="193" t="e">
        <f>SUM(I22:I41)</f>
        <v>#DIV/0!</v>
      </c>
      <c r="J42" s="193" t="e">
        <f t="shared" ref="J42:K42" si="10">SUM(J22:J41)</f>
        <v>#DIV/0!</v>
      </c>
      <c r="K42" s="193" t="e">
        <f t="shared" si="10"/>
        <v>#DIV/0!</v>
      </c>
      <c r="L42" s="193" t="e">
        <f>SUM(L22:L41)</f>
        <v>#DIV/0!</v>
      </c>
      <c r="M42" s="167"/>
      <c r="N42" s="167"/>
      <c r="O42" s="167"/>
      <c r="P42" s="167"/>
      <c r="Q42" s="167"/>
      <c r="R42" s="167"/>
      <c r="S42" s="167"/>
      <c r="T42" s="167"/>
    </row>
    <row r="43" spans="1:20">
      <c r="A43" s="194"/>
      <c r="B43" s="180"/>
      <c r="C43" s="195"/>
      <c r="D43" s="195"/>
      <c r="E43" s="196"/>
      <c r="F43" s="196"/>
      <c r="G43" s="196"/>
      <c r="H43" s="196"/>
      <c r="I43" s="196"/>
      <c r="J43" s="196"/>
      <c r="K43" s="196"/>
      <c r="L43" s="196"/>
      <c r="M43" s="197"/>
      <c r="N43" s="197"/>
      <c r="O43" s="167"/>
      <c r="P43" s="167"/>
      <c r="Q43" s="167"/>
      <c r="R43" s="167"/>
      <c r="S43" s="167"/>
      <c r="T43" s="167"/>
    </row>
    <row r="44" spans="1:20" ht="15.75" customHeight="1">
      <c r="A44" s="5" t="s">
        <v>93</v>
      </c>
      <c r="B44" s="198" t="s">
        <v>32</v>
      </c>
      <c r="C44" s="167"/>
      <c r="D44" s="183" t="s">
        <v>103</v>
      </c>
      <c r="E44" s="395">
        <v>16</v>
      </c>
      <c r="F44" s="198"/>
      <c r="G44" s="198" t="s">
        <v>33</v>
      </c>
      <c r="H44" s="198"/>
      <c r="I44" s="183" t="s">
        <v>103</v>
      </c>
      <c r="J44" s="366">
        <v>16</v>
      </c>
      <c r="K44" s="167"/>
      <c r="L44" s="195" t="str">
        <f>IF(A14="","",A14)</f>
        <v>Milch</v>
      </c>
      <c r="M44" s="195"/>
      <c r="N44" s="183" t="s">
        <v>103</v>
      </c>
      <c r="O44" s="366"/>
      <c r="P44" s="167"/>
      <c r="Q44" s="167"/>
      <c r="R44" s="167"/>
      <c r="S44" s="167"/>
      <c r="T44" s="167"/>
    </row>
    <row r="45" spans="1:20" ht="13.5" thickBot="1">
      <c r="A45" s="194"/>
      <c r="B45" s="198"/>
      <c r="C45" s="198"/>
      <c r="D45" s="198"/>
      <c r="E45" s="198"/>
      <c r="F45" s="198"/>
      <c r="G45" s="167"/>
      <c r="H45" s="198"/>
      <c r="I45" s="198"/>
      <c r="J45" s="198"/>
      <c r="K45" s="167"/>
      <c r="L45" s="167"/>
      <c r="M45" s="198"/>
      <c r="N45" s="167"/>
      <c r="O45" s="167"/>
      <c r="P45" s="167"/>
      <c r="Q45" s="167"/>
      <c r="R45" s="167"/>
      <c r="S45" s="167"/>
      <c r="T45" s="167"/>
    </row>
    <row r="46" spans="1:20" ht="13.5" thickBot="1">
      <c r="A46" s="153"/>
      <c r="B46" s="185" t="s">
        <v>91</v>
      </c>
      <c r="C46" s="185" t="s">
        <v>92</v>
      </c>
      <c r="D46" s="185" t="s">
        <v>98</v>
      </c>
      <c r="E46" s="185" t="s">
        <v>107</v>
      </c>
      <c r="F46" s="170" t="s">
        <v>106</v>
      </c>
      <c r="G46" s="185" t="s">
        <v>91</v>
      </c>
      <c r="H46" s="185" t="s">
        <v>92</v>
      </c>
      <c r="I46" s="185" t="s">
        <v>98</v>
      </c>
      <c r="J46" s="170" t="s">
        <v>107</v>
      </c>
      <c r="K46" s="185" t="s">
        <v>106</v>
      </c>
      <c r="L46" s="185" t="s">
        <v>91</v>
      </c>
      <c r="M46" s="185" t="s">
        <v>92</v>
      </c>
      <c r="N46" s="185" t="s">
        <v>98</v>
      </c>
      <c r="O46" s="185" t="s">
        <v>107</v>
      </c>
      <c r="P46" s="170" t="s">
        <v>106</v>
      </c>
      <c r="S46" s="167"/>
      <c r="T46" s="167"/>
    </row>
    <row r="47" spans="1:20">
      <c r="A47" s="155" t="s">
        <v>6</v>
      </c>
      <c r="B47" s="367"/>
      <c r="C47" s="367"/>
      <c r="D47" s="367"/>
      <c r="E47" s="156"/>
      <c r="F47" s="157"/>
      <c r="G47" s="367"/>
      <c r="H47" s="367"/>
      <c r="I47" s="367"/>
      <c r="J47" s="157"/>
      <c r="K47" s="156"/>
      <c r="L47" s="367"/>
      <c r="M47" s="367"/>
      <c r="N47" s="367"/>
      <c r="O47" s="156"/>
      <c r="P47" s="157"/>
      <c r="S47" s="167"/>
      <c r="T47" s="167"/>
    </row>
    <row r="48" spans="1:20">
      <c r="A48" s="206">
        <f t="shared" ref="A48:A67" si="11">A22</f>
        <v>0</v>
      </c>
      <c r="B48" s="366"/>
      <c r="C48" s="366"/>
      <c r="D48" s="366"/>
      <c r="E48" s="158" t="e">
        <f t="shared" ref="E48:E67" si="12">H22-B48-D48-C48</f>
        <v>#DIV/0!</v>
      </c>
      <c r="F48" s="396" t="e">
        <f t="shared" ref="F48:F67" si="13">E48*$E$44</f>
        <v>#DIV/0!</v>
      </c>
      <c r="G48" s="366"/>
      <c r="H48" s="366"/>
      <c r="I48" s="366"/>
      <c r="J48" s="158" t="e">
        <f>I22-G48-I48-H48</f>
        <v>#DIV/0!</v>
      </c>
      <c r="K48" s="396" t="e">
        <f>J48*$J$44</f>
        <v>#DIV/0!</v>
      </c>
      <c r="L48" s="366"/>
      <c r="M48" s="366"/>
      <c r="N48" s="366"/>
      <c r="O48" s="158" t="e">
        <f>J22-L48-N48-M48</f>
        <v>#DIV/0!</v>
      </c>
      <c r="P48" s="396" t="e">
        <f>O48*$O$44</f>
        <v>#DIV/0!</v>
      </c>
      <c r="S48" s="167"/>
      <c r="T48" s="167"/>
    </row>
    <row r="49" spans="1:20">
      <c r="A49" s="206">
        <f t="shared" si="11"/>
        <v>0</v>
      </c>
      <c r="B49" s="366"/>
      <c r="C49" s="366"/>
      <c r="D49" s="366"/>
      <c r="E49" s="158" t="e">
        <f t="shared" si="12"/>
        <v>#DIV/0!</v>
      </c>
      <c r="F49" s="396" t="e">
        <f t="shared" si="13"/>
        <v>#DIV/0!</v>
      </c>
      <c r="G49" s="366"/>
      <c r="H49" s="366"/>
      <c r="I49" s="366"/>
      <c r="J49" s="158" t="e">
        <f t="shared" ref="J49:J67" si="14">I23-G49-I49-H49</f>
        <v>#DIV/0!</v>
      </c>
      <c r="K49" s="396" t="e">
        <f t="shared" ref="K49:K67" si="15">J49*$J$44</f>
        <v>#DIV/0!</v>
      </c>
      <c r="L49" s="366"/>
      <c r="M49" s="366"/>
      <c r="N49" s="366"/>
      <c r="O49" s="158" t="e">
        <f t="shared" ref="O49:O67" si="16">J23-L49-N49-M49</f>
        <v>#DIV/0!</v>
      </c>
      <c r="P49" s="396" t="e">
        <f t="shared" ref="P49:P67" si="17">O49*$O$44</f>
        <v>#DIV/0!</v>
      </c>
      <c r="S49" s="167"/>
      <c r="T49" s="167"/>
    </row>
    <row r="50" spans="1:20">
      <c r="A50" s="206">
        <f t="shared" si="11"/>
        <v>0</v>
      </c>
      <c r="B50" s="366"/>
      <c r="C50" s="366"/>
      <c r="D50" s="366"/>
      <c r="E50" s="158" t="e">
        <f t="shared" si="12"/>
        <v>#DIV/0!</v>
      </c>
      <c r="F50" s="396" t="e">
        <f t="shared" si="13"/>
        <v>#DIV/0!</v>
      </c>
      <c r="G50" s="366"/>
      <c r="H50" s="366"/>
      <c r="I50" s="366"/>
      <c r="J50" s="158" t="e">
        <f t="shared" si="14"/>
        <v>#DIV/0!</v>
      </c>
      <c r="K50" s="396" t="e">
        <f t="shared" si="15"/>
        <v>#DIV/0!</v>
      </c>
      <c r="L50" s="366"/>
      <c r="M50" s="366"/>
      <c r="N50" s="366"/>
      <c r="O50" s="158" t="e">
        <f t="shared" si="16"/>
        <v>#DIV/0!</v>
      </c>
      <c r="P50" s="396" t="e">
        <f t="shared" si="17"/>
        <v>#DIV/0!</v>
      </c>
      <c r="S50" s="167"/>
      <c r="T50" s="167"/>
    </row>
    <row r="51" spans="1:20">
      <c r="A51" s="206">
        <f t="shared" si="11"/>
        <v>0</v>
      </c>
      <c r="B51" s="366"/>
      <c r="C51" s="366"/>
      <c r="D51" s="366"/>
      <c r="E51" s="158" t="e">
        <f t="shared" si="12"/>
        <v>#DIV/0!</v>
      </c>
      <c r="F51" s="396" t="e">
        <f t="shared" si="13"/>
        <v>#DIV/0!</v>
      </c>
      <c r="G51" s="366"/>
      <c r="H51" s="366"/>
      <c r="I51" s="366"/>
      <c r="J51" s="158" t="e">
        <f t="shared" si="14"/>
        <v>#DIV/0!</v>
      </c>
      <c r="K51" s="396" t="e">
        <f t="shared" si="15"/>
        <v>#DIV/0!</v>
      </c>
      <c r="L51" s="366"/>
      <c r="M51" s="366"/>
      <c r="N51" s="366"/>
      <c r="O51" s="158" t="e">
        <f t="shared" si="16"/>
        <v>#DIV/0!</v>
      </c>
      <c r="P51" s="396" t="e">
        <f t="shared" si="17"/>
        <v>#DIV/0!</v>
      </c>
      <c r="S51" s="167"/>
      <c r="T51" s="167"/>
    </row>
    <row r="52" spans="1:20">
      <c r="A52" s="206">
        <f t="shared" si="11"/>
        <v>0</v>
      </c>
      <c r="B52" s="366"/>
      <c r="C52" s="366"/>
      <c r="D52" s="366"/>
      <c r="E52" s="158" t="e">
        <f t="shared" si="12"/>
        <v>#DIV/0!</v>
      </c>
      <c r="F52" s="396" t="e">
        <f t="shared" si="13"/>
        <v>#DIV/0!</v>
      </c>
      <c r="G52" s="366"/>
      <c r="H52" s="366"/>
      <c r="I52" s="366"/>
      <c r="J52" s="158" t="e">
        <f t="shared" si="14"/>
        <v>#DIV/0!</v>
      </c>
      <c r="K52" s="396" t="e">
        <f t="shared" si="15"/>
        <v>#DIV/0!</v>
      </c>
      <c r="L52" s="366"/>
      <c r="M52" s="366"/>
      <c r="N52" s="366"/>
      <c r="O52" s="158" t="e">
        <f t="shared" si="16"/>
        <v>#DIV/0!</v>
      </c>
      <c r="P52" s="396" t="e">
        <f t="shared" si="17"/>
        <v>#DIV/0!</v>
      </c>
      <c r="S52" s="167"/>
      <c r="T52" s="167"/>
    </row>
    <row r="53" spans="1:20">
      <c r="A53" s="206">
        <f t="shared" si="11"/>
        <v>0</v>
      </c>
      <c r="B53" s="366"/>
      <c r="C53" s="366"/>
      <c r="D53" s="366"/>
      <c r="E53" s="158" t="e">
        <f t="shared" si="12"/>
        <v>#DIV/0!</v>
      </c>
      <c r="F53" s="396" t="e">
        <f t="shared" si="13"/>
        <v>#DIV/0!</v>
      </c>
      <c r="G53" s="366"/>
      <c r="H53" s="366"/>
      <c r="I53" s="366"/>
      <c r="J53" s="158" t="e">
        <f t="shared" si="14"/>
        <v>#DIV/0!</v>
      </c>
      <c r="K53" s="396" t="e">
        <f t="shared" si="15"/>
        <v>#DIV/0!</v>
      </c>
      <c r="L53" s="366"/>
      <c r="M53" s="366"/>
      <c r="N53" s="366"/>
      <c r="O53" s="158" t="e">
        <f>J27-L53-N53-M53</f>
        <v>#DIV/0!</v>
      </c>
      <c r="P53" s="396" t="e">
        <f t="shared" si="17"/>
        <v>#DIV/0!</v>
      </c>
      <c r="S53" s="167"/>
      <c r="T53" s="167"/>
    </row>
    <row r="54" spans="1:20">
      <c r="A54" s="206">
        <f t="shared" si="11"/>
        <v>0</v>
      </c>
      <c r="B54" s="366"/>
      <c r="C54" s="366"/>
      <c r="D54" s="366"/>
      <c r="E54" s="158" t="e">
        <f t="shared" si="12"/>
        <v>#DIV/0!</v>
      </c>
      <c r="F54" s="396" t="e">
        <f t="shared" si="13"/>
        <v>#DIV/0!</v>
      </c>
      <c r="G54" s="366"/>
      <c r="H54" s="366"/>
      <c r="I54" s="366"/>
      <c r="J54" s="158" t="e">
        <f t="shared" si="14"/>
        <v>#DIV/0!</v>
      </c>
      <c r="K54" s="396" t="e">
        <f t="shared" si="15"/>
        <v>#DIV/0!</v>
      </c>
      <c r="L54" s="366"/>
      <c r="M54" s="366"/>
      <c r="N54" s="366"/>
      <c r="O54" s="158" t="e">
        <f t="shared" si="16"/>
        <v>#DIV/0!</v>
      </c>
      <c r="P54" s="396" t="e">
        <f t="shared" si="17"/>
        <v>#DIV/0!</v>
      </c>
      <c r="S54" s="167"/>
      <c r="T54" s="167"/>
    </row>
    <row r="55" spans="1:20">
      <c r="A55" s="206">
        <f t="shared" si="11"/>
        <v>0</v>
      </c>
      <c r="B55" s="366"/>
      <c r="C55" s="366"/>
      <c r="D55" s="366"/>
      <c r="E55" s="158" t="e">
        <f t="shared" si="12"/>
        <v>#DIV/0!</v>
      </c>
      <c r="F55" s="396" t="e">
        <f t="shared" si="13"/>
        <v>#DIV/0!</v>
      </c>
      <c r="G55" s="366"/>
      <c r="H55" s="366"/>
      <c r="I55" s="366"/>
      <c r="J55" s="158" t="e">
        <f t="shared" si="14"/>
        <v>#DIV/0!</v>
      </c>
      <c r="K55" s="396" t="e">
        <f t="shared" si="15"/>
        <v>#DIV/0!</v>
      </c>
      <c r="L55" s="366"/>
      <c r="M55" s="366"/>
      <c r="N55" s="366"/>
      <c r="O55" s="158" t="e">
        <f t="shared" si="16"/>
        <v>#DIV/0!</v>
      </c>
      <c r="P55" s="396" t="e">
        <f t="shared" si="17"/>
        <v>#DIV/0!</v>
      </c>
      <c r="S55" s="167"/>
      <c r="T55" s="167"/>
    </row>
    <row r="56" spans="1:20">
      <c r="A56" s="206">
        <f t="shared" si="11"/>
        <v>0</v>
      </c>
      <c r="B56" s="366"/>
      <c r="C56" s="366"/>
      <c r="D56" s="366"/>
      <c r="E56" s="158" t="e">
        <f t="shared" si="12"/>
        <v>#DIV/0!</v>
      </c>
      <c r="F56" s="396" t="e">
        <f t="shared" si="13"/>
        <v>#DIV/0!</v>
      </c>
      <c r="G56" s="366"/>
      <c r="H56" s="366"/>
      <c r="I56" s="366"/>
      <c r="J56" s="158" t="e">
        <f t="shared" si="14"/>
        <v>#DIV/0!</v>
      </c>
      <c r="K56" s="396" t="e">
        <f t="shared" si="15"/>
        <v>#DIV/0!</v>
      </c>
      <c r="L56" s="366"/>
      <c r="M56" s="366"/>
      <c r="N56" s="366"/>
      <c r="O56" s="158" t="e">
        <f t="shared" si="16"/>
        <v>#DIV/0!</v>
      </c>
      <c r="P56" s="396" t="e">
        <f t="shared" si="17"/>
        <v>#DIV/0!</v>
      </c>
      <c r="S56" s="167"/>
      <c r="T56" s="167"/>
    </row>
    <row r="57" spans="1:20">
      <c r="A57" s="206">
        <f t="shared" si="11"/>
        <v>0</v>
      </c>
      <c r="B57" s="366"/>
      <c r="C57" s="366"/>
      <c r="D57" s="366"/>
      <c r="E57" s="158" t="e">
        <f t="shared" si="12"/>
        <v>#DIV/0!</v>
      </c>
      <c r="F57" s="396" t="e">
        <f t="shared" si="13"/>
        <v>#DIV/0!</v>
      </c>
      <c r="G57" s="366"/>
      <c r="H57" s="366"/>
      <c r="I57" s="366"/>
      <c r="J57" s="158" t="e">
        <f t="shared" si="14"/>
        <v>#DIV/0!</v>
      </c>
      <c r="K57" s="396" t="e">
        <f t="shared" si="15"/>
        <v>#DIV/0!</v>
      </c>
      <c r="L57" s="366"/>
      <c r="M57" s="366"/>
      <c r="N57" s="366"/>
      <c r="O57" s="158" t="e">
        <f t="shared" si="16"/>
        <v>#DIV/0!</v>
      </c>
      <c r="P57" s="396" t="e">
        <f t="shared" si="17"/>
        <v>#DIV/0!</v>
      </c>
      <c r="S57" s="167"/>
      <c r="T57" s="167"/>
    </row>
    <row r="58" spans="1:20">
      <c r="A58" s="206">
        <f t="shared" si="11"/>
        <v>0</v>
      </c>
      <c r="B58" s="366"/>
      <c r="C58" s="366"/>
      <c r="D58" s="366"/>
      <c r="E58" s="158" t="e">
        <f t="shared" si="12"/>
        <v>#DIV/0!</v>
      </c>
      <c r="F58" s="396" t="e">
        <f t="shared" si="13"/>
        <v>#DIV/0!</v>
      </c>
      <c r="G58" s="366"/>
      <c r="H58" s="366"/>
      <c r="I58" s="366"/>
      <c r="J58" s="158" t="e">
        <f t="shared" si="14"/>
        <v>#DIV/0!</v>
      </c>
      <c r="K58" s="396" t="e">
        <f t="shared" si="15"/>
        <v>#DIV/0!</v>
      </c>
      <c r="L58" s="366"/>
      <c r="M58" s="366"/>
      <c r="N58" s="366"/>
      <c r="O58" s="158" t="e">
        <f t="shared" si="16"/>
        <v>#DIV/0!</v>
      </c>
      <c r="P58" s="396" t="e">
        <f t="shared" si="17"/>
        <v>#DIV/0!</v>
      </c>
      <c r="S58" s="167"/>
      <c r="T58" s="167"/>
    </row>
    <row r="59" spans="1:20">
      <c r="A59" s="206">
        <f t="shared" si="11"/>
        <v>0</v>
      </c>
      <c r="B59" s="366"/>
      <c r="C59" s="366"/>
      <c r="D59" s="366"/>
      <c r="E59" s="158" t="e">
        <f t="shared" si="12"/>
        <v>#DIV/0!</v>
      </c>
      <c r="F59" s="396" t="e">
        <f t="shared" si="13"/>
        <v>#DIV/0!</v>
      </c>
      <c r="G59" s="366"/>
      <c r="H59" s="366"/>
      <c r="I59" s="366"/>
      <c r="J59" s="158" t="e">
        <f t="shared" si="14"/>
        <v>#DIV/0!</v>
      </c>
      <c r="K59" s="396" t="e">
        <f t="shared" si="15"/>
        <v>#DIV/0!</v>
      </c>
      <c r="L59" s="366"/>
      <c r="M59" s="366"/>
      <c r="N59" s="366"/>
      <c r="O59" s="158" t="e">
        <f t="shared" si="16"/>
        <v>#DIV/0!</v>
      </c>
      <c r="P59" s="396" t="e">
        <f t="shared" si="17"/>
        <v>#DIV/0!</v>
      </c>
      <c r="S59" s="167"/>
      <c r="T59" s="167"/>
    </row>
    <row r="60" spans="1:20">
      <c r="A60" s="206">
        <f t="shared" si="11"/>
        <v>0</v>
      </c>
      <c r="B60" s="366"/>
      <c r="C60" s="366"/>
      <c r="D60" s="366"/>
      <c r="E60" s="158" t="e">
        <f t="shared" si="12"/>
        <v>#DIV/0!</v>
      </c>
      <c r="F60" s="396" t="e">
        <f t="shared" si="13"/>
        <v>#DIV/0!</v>
      </c>
      <c r="G60" s="366"/>
      <c r="H60" s="366"/>
      <c r="I60" s="366"/>
      <c r="J60" s="158" t="e">
        <f t="shared" si="14"/>
        <v>#DIV/0!</v>
      </c>
      <c r="K60" s="396" t="e">
        <f t="shared" si="15"/>
        <v>#DIV/0!</v>
      </c>
      <c r="L60" s="366"/>
      <c r="M60" s="366"/>
      <c r="N60" s="366"/>
      <c r="O60" s="158" t="e">
        <f t="shared" si="16"/>
        <v>#DIV/0!</v>
      </c>
      <c r="P60" s="396" t="e">
        <f t="shared" si="17"/>
        <v>#DIV/0!</v>
      </c>
      <c r="S60" s="167"/>
      <c r="T60" s="167"/>
    </row>
    <row r="61" spans="1:20">
      <c r="A61" s="206">
        <f t="shared" si="11"/>
        <v>0</v>
      </c>
      <c r="B61" s="366"/>
      <c r="C61" s="366"/>
      <c r="D61" s="366"/>
      <c r="E61" s="158" t="e">
        <f t="shared" si="12"/>
        <v>#DIV/0!</v>
      </c>
      <c r="F61" s="396" t="e">
        <f t="shared" si="13"/>
        <v>#DIV/0!</v>
      </c>
      <c r="G61" s="366"/>
      <c r="H61" s="366"/>
      <c r="I61" s="366"/>
      <c r="J61" s="158" t="e">
        <f t="shared" si="14"/>
        <v>#DIV/0!</v>
      </c>
      <c r="K61" s="396" t="e">
        <f t="shared" si="15"/>
        <v>#DIV/0!</v>
      </c>
      <c r="L61" s="366"/>
      <c r="M61" s="366"/>
      <c r="N61" s="366"/>
      <c r="O61" s="158" t="e">
        <f t="shared" si="16"/>
        <v>#DIV/0!</v>
      </c>
      <c r="P61" s="396" t="e">
        <f t="shared" si="17"/>
        <v>#DIV/0!</v>
      </c>
      <c r="S61" s="167"/>
      <c r="T61" s="167"/>
    </row>
    <row r="62" spans="1:20">
      <c r="A62" s="206">
        <f t="shared" si="11"/>
        <v>0</v>
      </c>
      <c r="B62" s="366"/>
      <c r="C62" s="366"/>
      <c r="D62" s="366"/>
      <c r="E62" s="158" t="e">
        <f t="shared" si="12"/>
        <v>#DIV/0!</v>
      </c>
      <c r="F62" s="396" t="e">
        <f t="shared" si="13"/>
        <v>#DIV/0!</v>
      </c>
      <c r="G62" s="366"/>
      <c r="H62" s="366"/>
      <c r="I62" s="366"/>
      <c r="J62" s="158" t="e">
        <f t="shared" si="14"/>
        <v>#DIV/0!</v>
      </c>
      <c r="K62" s="396" t="e">
        <f t="shared" si="15"/>
        <v>#DIV/0!</v>
      </c>
      <c r="L62" s="366"/>
      <c r="M62" s="366"/>
      <c r="N62" s="366"/>
      <c r="O62" s="158" t="e">
        <f t="shared" si="16"/>
        <v>#DIV/0!</v>
      </c>
      <c r="P62" s="396" t="e">
        <f t="shared" si="17"/>
        <v>#DIV/0!</v>
      </c>
      <c r="S62" s="167"/>
      <c r="T62" s="167"/>
    </row>
    <row r="63" spans="1:20">
      <c r="A63" s="206">
        <f t="shared" si="11"/>
        <v>0</v>
      </c>
      <c r="B63" s="366"/>
      <c r="C63" s="366"/>
      <c r="D63" s="366"/>
      <c r="E63" s="158" t="e">
        <f t="shared" si="12"/>
        <v>#DIV/0!</v>
      </c>
      <c r="F63" s="396" t="e">
        <f t="shared" si="13"/>
        <v>#DIV/0!</v>
      </c>
      <c r="G63" s="366"/>
      <c r="H63" s="366"/>
      <c r="I63" s="366"/>
      <c r="J63" s="158" t="e">
        <f t="shared" si="14"/>
        <v>#DIV/0!</v>
      </c>
      <c r="K63" s="396" t="e">
        <f t="shared" si="15"/>
        <v>#DIV/0!</v>
      </c>
      <c r="L63" s="366"/>
      <c r="M63" s="366"/>
      <c r="N63" s="366"/>
      <c r="O63" s="158" t="e">
        <f t="shared" si="16"/>
        <v>#DIV/0!</v>
      </c>
      <c r="P63" s="396" t="e">
        <f t="shared" si="17"/>
        <v>#DIV/0!</v>
      </c>
      <c r="S63" s="167"/>
      <c r="T63" s="167"/>
    </row>
    <row r="64" spans="1:20">
      <c r="A64" s="206">
        <f t="shared" si="11"/>
        <v>0</v>
      </c>
      <c r="B64" s="366"/>
      <c r="C64" s="366"/>
      <c r="D64" s="366"/>
      <c r="E64" s="158" t="e">
        <f t="shared" si="12"/>
        <v>#DIV/0!</v>
      </c>
      <c r="F64" s="396" t="e">
        <f t="shared" si="13"/>
        <v>#DIV/0!</v>
      </c>
      <c r="G64" s="366"/>
      <c r="H64" s="366"/>
      <c r="I64" s="366"/>
      <c r="J64" s="158" t="e">
        <f t="shared" si="14"/>
        <v>#DIV/0!</v>
      </c>
      <c r="K64" s="396" t="e">
        <f t="shared" si="15"/>
        <v>#DIV/0!</v>
      </c>
      <c r="L64" s="366"/>
      <c r="M64" s="366"/>
      <c r="N64" s="366"/>
      <c r="O64" s="158" t="e">
        <f t="shared" si="16"/>
        <v>#DIV/0!</v>
      </c>
      <c r="P64" s="396" t="e">
        <f t="shared" si="17"/>
        <v>#DIV/0!</v>
      </c>
      <c r="S64" s="167"/>
      <c r="T64" s="167"/>
    </row>
    <row r="65" spans="1:20">
      <c r="A65" s="206">
        <f t="shared" si="11"/>
        <v>0</v>
      </c>
      <c r="B65" s="366"/>
      <c r="C65" s="366"/>
      <c r="D65" s="366"/>
      <c r="E65" s="158" t="e">
        <f t="shared" si="12"/>
        <v>#DIV/0!</v>
      </c>
      <c r="F65" s="396" t="e">
        <f t="shared" si="13"/>
        <v>#DIV/0!</v>
      </c>
      <c r="G65" s="366"/>
      <c r="H65" s="366"/>
      <c r="I65" s="366"/>
      <c r="J65" s="158" t="e">
        <f t="shared" si="14"/>
        <v>#DIV/0!</v>
      </c>
      <c r="K65" s="396" t="e">
        <f t="shared" si="15"/>
        <v>#DIV/0!</v>
      </c>
      <c r="L65" s="366"/>
      <c r="M65" s="366"/>
      <c r="N65" s="366"/>
      <c r="O65" s="158" t="e">
        <f t="shared" si="16"/>
        <v>#DIV/0!</v>
      </c>
      <c r="P65" s="396" t="e">
        <f t="shared" si="17"/>
        <v>#DIV/0!</v>
      </c>
      <c r="S65" s="167"/>
      <c r="T65" s="167"/>
    </row>
    <row r="66" spans="1:20">
      <c r="A66" s="206">
        <f t="shared" si="11"/>
        <v>0</v>
      </c>
      <c r="B66" s="366"/>
      <c r="C66" s="366"/>
      <c r="D66" s="366"/>
      <c r="E66" s="158" t="e">
        <f t="shared" si="12"/>
        <v>#DIV/0!</v>
      </c>
      <c r="F66" s="396" t="e">
        <f t="shared" si="13"/>
        <v>#DIV/0!</v>
      </c>
      <c r="G66" s="366"/>
      <c r="H66" s="366"/>
      <c r="I66" s="366"/>
      <c r="J66" s="158" t="e">
        <f t="shared" si="14"/>
        <v>#DIV/0!</v>
      </c>
      <c r="K66" s="396" t="e">
        <f t="shared" si="15"/>
        <v>#DIV/0!</v>
      </c>
      <c r="L66" s="366"/>
      <c r="M66" s="366"/>
      <c r="N66" s="366"/>
      <c r="O66" s="158" t="e">
        <f t="shared" si="16"/>
        <v>#DIV/0!</v>
      </c>
      <c r="P66" s="396" t="e">
        <f t="shared" si="17"/>
        <v>#DIV/0!</v>
      </c>
      <c r="S66" s="167"/>
      <c r="T66" s="167"/>
    </row>
    <row r="67" spans="1:20" ht="13.5" thickBot="1">
      <c r="A67" s="208">
        <f t="shared" si="11"/>
        <v>0</v>
      </c>
      <c r="B67" s="368"/>
      <c r="C67" s="369"/>
      <c r="D67" s="369"/>
      <c r="E67" s="160" t="e">
        <f t="shared" si="12"/>
        <v>#DIV/0!</v>
      </c>
      <c r="F67" s="397" t="e">
        <f t="shared" si="13"/>
        <v>#DIV/0!</v>
      </c>
      <c r="G67" s="369"/>
      <c r="H67" s="369"/>
      <c r="I67" s="369"/>
      <c r="J67" s="158" t="e">
        <f t="shared" si="14"/>
        <v>#DIV/0!</v>
      </c>
      <c r="K67" s="397" t="e">
        <f t="shared" si="15"/>
        <v>#DIV/0!</v>
      </c>
      <c r="L67" s="369"/>
      <c r="M67" s="369"/>
      <c r="N67" s="369"/>
      <c r="O67" s="158" t="e">
        <f t="shared" si="16"/>
        <v>#DIV/0!</v>
      </c>
      <c r="P67" s="397" t="e">
        <f t="shared" si="17"/>
        <v>#DIV/0!</v>
      </c>
      <c r="S67" s="167"/>
      <c r="T67" s="167"/>
    </row>
    <row r="68" spans="1:20" ht="13.5" thickBot="1">
      <c r="A68" s="163" t="s">
        <v>10</v>
      </c>
      <c r="B68" s="164">
        <f>SUM(B48:B67)</f>
        <v>0</v>
      </c>
      <c r="C68" s="164">
        <f t="shared" ref="C68:P68" si="18">SUM(C48:C67)</f>
        <v>0</v>
      </c>
      <c r="D68" s="164">
        <f t="shared" si="18"/>
        <v>0</v>
      </c>
      <c r="E68" s="164" t="e">
        <f t="shared" si="18"/>
        <v>#DIV/0!</v>
      </c>
      <c r="F68" s="164" t="e">
        <f>SUM(F48:F67)</f>
        <v>#DIV/0!</v>
      </c>
      <c r="G68" s="164">
        <f t="shared" si="18"/>
        <v>0</v>
      </c>
      <c r="H68" s="164">
        <f t="shared" si="18"/>
        <v>0</v>
      </c>
      <c r="I68" s="164">
        <f t="shared" si="18"/>
        <v>0</v>
      </c>
      <c r="J68" s="164" t="e">
        <f t="shared" si="18"/>
        <v>#DIV/0!</v>
      </c>
      <c r="K68" s="164" t="e">
        <f t="shared" si="18"/>
        <v>#DIV/0!</v>
      </c>
      <c r="L68" s="164">
        <f t="shared" si="18"/>
        <v>0</v>
      </c>
      <c r="M68" s="164">
        <f t="shared" si="18"/>
        <v>0</v>
      </c>
      <c r="N68" s="164">
        <f t="shared" si="18"/>
        <v>0</v>
      </c>
      <c r="O68" s="164" t="e">
        <f t="shared" si="18"/>
        <v>#DIV/0!</v>
      </c>
      <c r="P68" s="164" t="e">
        <f t="shared" si="18"/>
        <v>#DIV/0!</v>
      </c>
      <c r="S68" s="167"/>
      <c r="T68" s="167"/>
    </row>
    <row r="69" spans="1:20">
      <c r="A69" s="167"/>
      <c r="B69" s="167"/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</row>
    <row r="70" spans="1:20">
      <c r="A70" s="167"/>
      <c r="B70" s="167"/>
      <c r="C70" s="167" t="str">
        <f>"+ zuwenig bezogen"</f>
        <v>+ zuwenig bezogen</v>
      </c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</row>
    <row r="71" spans="1:20">
      <c r="A71" s="167"/>
      <c r="B71" s="167"/>
      <c r="C71" s="167" t="str">
        <f>"- zuviel bezogen"</f>
        <v>- zuviel bezogen</v>
      </c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</row>
    <row r="72" spans="1:20">
      <c r="A72" s="167"/>
      <c r="B72" s="167"/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</row>
    <row r="73" spans="1:20">
      <c r="A73" s="167"/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</row>
    <row r="74" spans="1:20">
      <c r="A74" s="167"/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</row>
    <row r="75" spans="1:20">
      <c r="A75" s="167"/>
      <c r="B75" s="167"/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</row>
    <row r="76" spans="1:20">
      <c r="A76" s="167"/>
      <c r="B76" s="167"/>
      <c r="C76" s="167"/>
      <c r="D76" s="167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</row>
    <row r="77" spans="1:20">
      <c r="A77" s="167"/>
      <c r="B77" s="167"/>
      <c r="C77" s="167"/>
      <c r="D77" s="167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</row>
    <row r="78" spans="1:20">
      <c r="A78" s="167"/>
      <c r="B78" s="167"/>
      <c r="C78" s="167"/>
      <c r="D78" s="167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</row>
    <row r="79" spans="1:20">
      <c r="A79" s="167"/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</row>
    <row r="80" spans="1:20">
      <c r="A80" s="167"/>
      <c r="B80" s="167"/>
      <c r="C80" s="167"/>
      <c r="D80" s="167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</row>
    <row r="81" spans="1:20">
      <c r="A81" s="167"/>
      <c r="B81" s="167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</row>
    <row r="82" spans="1:20">
      <c r="A82" s="167"/>
      <c r="B82" s="167"/>
      <c r="C82" s="167"/>
      <c r="D82" s="167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</row>
    <row r="83" spans="1:20">
      <c r="A83" s="167"/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</row>
    <row r="84" spans="1:20">
      <c r="A84" s="167"/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</row>
    <row r="85" spans="1:20">
      <c r="A85" s="167"/>
      <c r="B85" s="167"/>
      <c r="C85" s="167"/>
      <c r="D85" s="167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</row>
    <row r="86" spans="1:20">
      <c r="A86" s="167"/>
      <c r="B86" s="167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</row>
    <row r="87" spans="1:20">
      <c r="A87" s="167"/>
      <c r="B87" s="167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</row>
    <row r="88" spans="1:20">
      <c r="A88" s="167"/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</row>
    <row r="89" spans="1:20">
      <c r="A89" s="194"/>
      <c r="B89" s="180"/>
      <c r="C89" s="195"/>
      <c r="D89" s="195"/>
      <c r="E89" s="196"/>
      <c r="F89" s="196"/>
      <c r="G89" s="196"/>
      <c r="H89" s="196"/>
      <c r="I89" s="196"/>
      <c r="J89" s="196"/>
      <c r="K89" s="196"/>
      <c r="L89" s="196"/>
      <c r="M89" s="197"/>
      <c r="N89" s="197"/>
      <c r="O89" s="167"/>
      <c r="P89" s="167"/>
      <c r="Q89" s="167"/>
      <c r="R89" s="167"/>
      <c r="S89" s="167"/>
      <c r="T89" s="167"/>
    </row>
    <row r="90" spans="1:20">
      <c r="A90" s="5" t="s">
        <v>93</v>
      </c>
      <c r="B90" s="195" t="str">
        <f>IF(A15="","",A15)</f>
        <v/>
      </c>
      <c r="C90" s="167"/>
      <c r="D90" s="183" t="s">
        <v>103</v>
      </c>
      <c r="E90" s="365"/>
      <c r="F90" s="198"/>
      <c r="G90" s="195" t="str">
        <f>IF(A16="","",A16)</f>
        <v/>
      </c>
      <c r="H90" s="198"/>
      <c r="I90" s="183" t="s">
        <v>103</v>
      </c>
      <c r="J90" s="366"/>
      <c r="K90" s="167"/>
      <c r="L90" s="167"/>
      <c r="M90" s="167"/>
      <c r="N90" s="167"/>
      <c r="O90" s="167"/>
      <c r="T90" s="167"/>
    </row>
    <row r="91" spans="1:20" ht="13.5" thickBot="1">
      <c r="A91" s="194"/>
      <c r="B91" s="198"/>
      <c r="C91" s="198"/>
      <c r="D91" s="198"/>
      <c r="E91" s="198"/>
      <c r="F91" s="198"/>
      <c r="G91" s="167"/>
      <c r="H91" s="198"/>
      <c r="I91" s="198"/>
      <c r="J91" s="198"/>
      <c r="K91" s="167"/>
      <c r="L91" s="167"/>
      <c r="M91" s="167"/>
      <c r="N91" s="167"/>
      <c r="O91" s="167"/>
    </row>
    <row r="92" spans="1:20" ht="13.5" thickBot="1">
      <c r="A92" s="153"/>
      <c r="B92" s="185" t="s">
        <v>91</v>
      </c>
      <c r="C92" s="185" t="s">
        <v>92</v>
      </c>
      <c r="D92" s="185" t="s">
        <v>98</v>
      </c>
      <c r="E92" s="185" t="s">
        <v>107</v>
      </c>
      <c r="F92" s="170" t="s">
        <v>106</v>
      </c>
      <c r="G92" s="185" t="s">
        <v>91</v>
      </c>
      <c r="H92" s="185" t="s">
        <v>92</v>
      </c>
      <c r="I92" s="185" t="s">
        <v>98</v>
      </c>
      <c r="J92" s="170" t="s">
        <v>107</v>
      </c>
      <c r="K92" s="185" t="s">
        <v>106</v>
      </c>
      <c r="L92" s="483" t="s">
        <v>173</v>
      </c>
      <c r="M92" s="483"/>
      <c r="N92" s="488" t="s">
        <v>152</v>
      </c>
      <c r="O92" s="488"/>
      <c r="P92" s="212" t="s">
        <v>153</v>
      </c>
    </row>
    <row r="93" spans="1:20">
      <c r="A93" s="155" t="s">
        <v>6</v>
      </c>
      <c r="B93" s="367"/>
      <c r="C93" s="367"/>
      <c r="D93" s="367"/>
      <c r="E93" s="156"/>
      <c r="F93" s="157"/>
      <c r="G93" s="367"/>
      <c r="H93" s="367"/>
      <c r="I93" s="367"/>
      <c r="J93" s="157"/>
      <c r="K93" s="156"/>
      <c r="L93" s="484"/>
      <c r="M93" s="484"/>
      <c r="N93" s="489"/>
      <c r="O93" s="489"/>
      <c r="P93" s="199"/>
    </row>
    <row r="94" spans="1:20" ht="15.75" customHeight="1">
      <c r="A94" s="206">
        <f>A48</f>
        <v>0</v>
      </c>
      <c r="B94" s="366"/>
      <c r="C94" s="366"/>
      <c r="D94" s="366"/>
      <c r="E94" s="158" t="e">
        <f>K22-B94-D94-C94</f>
        <v>#DIV/0!</v>
      </c>
      <c r="F94" s="396" t="e">
        <f>E94*$E$44</f>
        <v>#DIV/0!</v>
      </c>
      <c r="G94" s="366"/>
      <c r="H94" s="366"/>
      <c r="I94" s="366"/>
      <c r="J94" s="158" t="e">
        <f>L22-G94-I94-H94</f>
        <v>#DIV/0!</v>
      </c>
      <c r="K94" s="396" t="e">
        <f>J94*$J$44</f>
        <v>#DIV/0!</v>
      </c>
      <c r="L94" s="482" t="e">
        <f>F48+K48+P48+F94+K94</f>
        <v>#DIV/0!</v>
      </c>
      <c r="M94" s="482"/>
      <c r="N94" s="482" t="e">
        <f>Hauptabrechnung!$AA$17*E22</f>
        <v>#DIV/0!</v>
      </c>
      <c r="O94" s="482"/>
      <c r="P94" s="159" t="e">
        <f>N94+K48+F48+P48+F94+K94</f>
        <v>#DIV/0!</v>
      </c>
    </row>
    <row r="95" spans="1:20">
      <c r="A95" s="206">
        <f t="shared" ref="A95:A113" si="19">A49</f>
        <v>0</v>
      </c>
      <c r="B95" s="366"/>
      <c r="C95" s="366"/>
      <c r="D95" s="366"/>
      <c r="E95" s="158" t="e">
        <f t="shared" ref="E95:E113" si="20">K23-B95-D95-C95</f>
        <v>#DIV/0!</v>
      </c>
      <c r="F95" s="396" t="e">
        <f t="shared" ref="F95:F113" si="21">E95*$E$44</f>
        <v>#DIV/0!</v>
      </c>
      <c r="G95" s="366"/>
      <c r="H95" s="366"/>
      <c r="I95" s="366"/>
      <c r="J95" s="158" t="e">
        <f t="shared" ref="J95:J113" si="22">L23-G95-I95-H95</f>
        <v>#DIV/0!</v>
      </c>
      <c r="K95" s="396" t="e">
        <f t="shared" ref="K95:K113" si="23">J95*$J$44</f>
        <v>#DIV/0!</v>
      </c>
      <c r="L95" s="482" t="e">
        <f t="shared" ref="L95:L113" si="24">F49+K49+P49+F95+K95</f>
        <v>#DIV/0!</v>
      </c>
      <c r="M95" s="482"/>
      <c r="N95" s="482" t="e">
        <f>Hauptabrechnung!$AA$17*E23</f>
        <v>#DIV/0!</v>
      </c>
      <c r="O95" s="482"/>
      <c r="P95" s="159" t="e">
        <f t="shared" ref="P95:P113" si="25">N95+K49+F49+P49</f>
        <v>#DIV/0!</v>
      </c>
    </row>
    <row r="96" spans="1:20">
      <c r="A96" s="206">
        <f t="shared" si="19"/>
        <v>0</v>
      </c>
      <c r="B96" s="366"/>
      <c r="C96" s="366"/>
      <c r="D96" s="366"/>
      <c r="E96" s="158" t="e">
        <f t="shared" si="20"/>
        <v>#DIV/0!</v>
      </c>
      <c r="F96" s="396" t="e">
        <f t="shared" si="21"/>
        <v>#DIV/0!</v>
      </c>
      <c r="G96" s="366"/>
      <c r="H96" s="366"/>
      <c r="I96" s="366"/>
      <c r="J96" s="158" t="e">
        <f t="shared" si="22"/>
        <v>#DIV/0!</v>
      </c>
      <c r="K96" s="396" t="e">
        <f t="shared" si="23"/>
        <v>#DIV/0!</v>
      </c>
      <c r="L96" s="482" t="e">
        <f t="shared" si="24"/>
        <v>#DIV/0!</v>
      </c>
      <c r="M96" s="482"/>
      <c r="N96" s="482" t="e">
        <f>Hauptabrechnung!$AA$17*E24</f>
        <v>#DIV/0!</v>
      </c>
      <c r="O96" s="482"/>
      <c r="P96" s="159" t="e">
        <f t="shared" si="25"/>
        <v>#DIV/0!</v>
      </c>
    </row>
    <row r="97" spans="1:16">
      <c r="A97" s="206">
        <f t="shared" si="19"/>
        <v>0</v>
      </c>
      <c r="B97" s="366"/>
      <c r="C97" s="366"/>
      <c r="D97" s="366"/>
      <c r="E97" s="158" t="e">
        <f t="shared" si="20"/>
        <v>#DIV/0!</v>
      </c>
      <c r="F97" s="396" t="e">
        <f t="shared" si="21"/>
        <v>#DIV/0!</v>
      </c>
      <c r="G97" s="366"/>
      <c r="H97" s="366"/>
      <c r="I97" s="366"/>
      <c r="J97" s="158" t="e">
        <f t="shared" si="22"/>
        <v>#DIV/0!</v>
      </c>
      <c r="K97" s="396" t="e">
        <f t="shared" si="23"/>
        <v>#DIV/0!</v>
      </c>
      <c r="L97" s="482" t="e">
        <f t="shared" si="24"/>
        <v>#DIV/0!</v>
      </c>
      <c r="M97" s="482"/>
      <c r="N97" s="482" t="e">
        <f>Hauptabrechnung!$AA$17*E25</f>
        <v>#DIV/0!</v>
      </c>
      <c r="O97" s="482"/>
      <c r="P97" s="159" t="e">
        <f t="shared" si="25"/>
        <v>#DIV/0!</v>
      </c>
    </row>
    <row r="98" spans="1:16">
      <c r="A98" s="206">
        <f t="shared" si="19"/>
        <v>0</v>
      </c>
      <c r="B98" s="366"/>
      <c r="C98" s="366"/>
      <c r="D98" s="366"/>
      <c r="E98" s="158" t="e">
        <f t="shared" si="20"/>
        <v>#DIV/0!</v>
      </c>
      <c r="F98" s="396" t="e">
        <f t="shared" si="21"/>
        <v>#DIV/0!</v>
      </c>
      <c r="G98" s="366"/>
      <c r="H98" s="366"/>
      <c r="I98" s="366"/>
      <c r="J98" s="158" t="e">
        <f t="shared" si="22"/>
        <v>#DIV/0!</v>
      </c>
      <c r="K98" s="396" t="e">
        <f t="shared" si="23"/>
        <v>#DIV/0!</v>
      </c>
      <c r="L98" s="482" t="e">
        <f t="shared" si="24"/>
        <v>#DIV/0!</v>
      </c>
      <c r="M98" s="482"/>
      <c r="N98" s="482" t="e">
        <f>Hauptabrechnung!$AA$17*E26</f>
        <v>#DIV/0!</v>
      </c>
      <c r="O98" s="482"/>
      <c r="P98" s="159" t="e">
        <f t="shared" si="25"/>
        <v>#DIV/0!</v>
      </c>
    </row>
    <row r="99" spans="1:16">
      <c r="A99" s="206">
        <f t="shared" si="19"/>
        <v>0</v>
      </c>
      <c r="B99" s="366"/>
      <c r="C99" s="366"/>
      <c r="D99" s="366"/>
      <c r="E99" s="158" t="e">
        <f t="shared" si="20"/>
        <v>#DIV/0!</v>
      </c>
      <c r="F99" s="396" t="e">
        <f t="shared" si="21"/>
        <v>#DIV/0!</v>
      </c>
      <c r="G99" s="366"/>
      <c r="H99" s="366"/>
      <c r="I99" s="366"/>
      <c r="J99" s="158" t="e">
        <f t="shared" si="22"/>
        <v>#DIV/0!</v>
      </c>
      <c r="K99" s="396" t="e">
        <f t="shared" si="23"/>
        <v>#DIV/0!</v>
      </c>
      <c r="L99" s="482" t="e">
        <f t="shared" si="24"/>
        <v>#DIV/0!</v>
      </c>
      <c r="M99" s="482"/>
      <c r="N99" s="482" t="e">
        <f>Hauptabrechnung!$AA$17*E27</f>
        <v>#DIV/0!</v>
      </c>
      <c r="O99" s="482"/>
      <c r="P99" s="159" t="e">
        <f t="shared" si="25"/>
        <v>#DIV/0!</v>
      </c>
    </row>
    <row r="100" spans="1:16">
      <c r="A100" s="206">
        <f t="shared" si="19"/>
        <v>0</v>
      </c>
      <c r="B100" s="366"/>
      <c r="C100" s="366"/>
      <c r="D100" s="366"/>
      <c r="E100" s="158" t="e">
        <f t="shared" si="20"/>
        <v>#DIV/0!</v>
      </c>
      <c r="F100" s="396" t="e">
        <f t="shared" si="21"/>
        <v>#DIV/0!</v>
      </c>
      <c r="G100" s="366"/>
      <c r="H100" s="366"/>
      <c r="I100" s="366"/>
      <c r="J100" s="158" t="e">
        <f t="shared" si="22"/>
        <v>#DIV/0!</v>
      </c>
      <c r="K100" s="396" t="e">
        <f t="shared" si="23"/>
        <v>#DIV/0!</v>
      </c>
      <c r="L100" s="482" t="e">
        <f t="shared" si="24"/>
        <v>#DIV/0!</v>
      </c>
      <c r="M100" s="482"/>
      <c r="N100" s="482" t="e">
        <f>Hauptabrechnung!$AA$17*E28</f>
        <v>#DIV/0!</v>
      </c>
      <c r="O100" s="482"/>
      <c r="P100" s="159" t="e">
        <f t="shared" si="25"/>
        <v>#DIV/0!</v>
      </c>
    </row>
    <row r="101" spans="1:16">
      <c r="A101" s="206">
        <f t="shared" si="19"/>
        <v>0</v>
      </c>
      <c r="B101" s="366"/>
      <c r="C101" s="366"/>
      <c r="D101" s="366"/>
      <c r="E101" s="158" t="e">
        <f t="shared" si="20"/>
        <v>#DIV/0!</v>
      </c>
      <c r="F101" s="396" t="e">
        <f t="shared" si="21"/>
        <v>#DIV/0!</v>
      </c>
      <c r="G101" s="366"/>
      <c r="H101" s="366"/>
      <c r="I101" s="366"/>
      <c r="J101" s="158" t="e">
        <f t="shared" si="22"/>
        <v>#DIV/0!</v>
      </c>
      <c r="K101" s="396" t="e">
        <f t="shared" si="23"/>
        <v>#DIV/0!</v>
      </c>
      <c r="L101" s="482" t="e">
        <f t="shared" si="24"/>
        <v>#DIV/0!</v>
      </c>
      <c r="M101" s="482"/>
      <c r="N101" s="482" t="e">
        <f>Hauptabrechnung!$AA$17*E29</f>
        <v>#DIV/0!</v>
      </c>
      <c r="O101" s="482"/>
      <c r="P101" s="159" t="e">
        <f t="shared" si="25"/>
        <v>#DIV/0!</v>
      </c>
    </row>
    <row r="102" spans="1:16">
      <c r="A102" s="206">
        <f t="shared" si="19"/>
        <v>0</v>
      </c>
      <c r="B102" s="366"/>
      <c r="C102" s="366"/>
      <c r="D102" s="366"/>
      <c r="E102" s="158" t="e">
        <f t="shared" si="20"/>
        <v>#DIV/0!</v>
      </c>
      <c r="F102" s="396" t="e">
        <f t="shared" si="21"/>
        <v>#DIV/0!</v>
      </c>
      <c r="G102" s="366"/>
      <c r="H102" s="366"/>
      <c r="I102" s="366"/>
      <c r="J102" s="158" t="e">
        <f t="shared" si="22"/>
        <v>#DIV/0!</v>
      </c>
      <c r="K102" s="396" t="e">
        <f t="shared" si="23"/>
        <v>#DIV/0!</v>
      </c>
      <c r="L102" s="482" t="e">
        <f t="shared" si="24"/>
        <v>#DIV/0!</v>
      </c>
      <c r="M102" s="482"/>
      <c r="N102" s="482" t="e">
        <f>Hauptabrechnung!$AA$17*E30</f>
        <v>#DIV/0!</v>
      </c>
      <c r="O102" s="482"/>
      <c r="P102" s="159" t="e">
        <f t="shared" si="25"/>
        <v>#DIV/0!</v>
      </c>
    </row>
    <row r="103" spans="1:16">
      <c r="A103" s="206">
        <f t="shared" si="19"/>
        <v>0</v>
      </c>
      <c r="B103" s="366"/>
      <c r="C103" s="366"/>
      <c r="D103" s="366"/>
      <c r="E103" s="158" t="e">
        <f t="shared" si="20"/>
        <v>#DIV/0!</v>
      </c>
      <c r="F103" s="396" t="e">
        <f t="shared" si="21"/>
        <v>#DIV/0!</v>
      </c>
      <c r="G103" s="366"/>
      <c r="H103" s="366"/>
      <c r="I103" s="366"/>
      <c r="J103" s="158" t="e">
        <f t="shared" si="22"/>
        <v>#DIV/0!</v>
      </c>
      <c r="K103" s="396" t="e">
        <f t="shared" si="23"/>
        <v>#DIV/0!</v>
      </c>
      <c r="L103" s="482" t="e">
        <f t="shared" si="24"/>
        <v>#DIV/0!</v>
      </c>
      <c r="M103" s="482"/>
      <c r="N103" s="482" t="e">
        <f>Hauptabrechnung!$AA$17*E31</f>
        <v>#DIV/0!</v>
      </c>
      <c r="O103" s="482"/>
      <c r="P103" s="159" t="e">
        <f t="shared" si="25"/>
        <v>#DIV/0!</v>
      </c>
    </row>
    <row r="104" spans="1:16">
      <c r="A104" s="206">
        <f t="shared" si="19"/>
        <v>0</v>
      </c>
      <c r="B104" s="366"/>
      <c r="C104" s="366"/>
      <c r="D104" s="366"/>
      <c r="E104" s="158" t="e">
        <f t="shared" si="20"/>
        <v>#DIV/0!</v>
      </c>
      <c r="F104" s="396" t="e">
        <f t="shared" si="21"/>
        <v>#DIV/0!</v>
      </c>
      <c r="G104" s="366"/>
      <c r="H104" s="366"/>
      <c r="I104" s="366"/>
      <c r="J104" s="158" t="e">
        <f t="shared" si="22"/>
        <v>#DIV/0!</v>
      </c>
      <c r="K104" s="396" t="e">
        <f t="shared" si="23"/>
        <v>#DIV/0!</v>
      </c>
      <c r="L104" s="482" t="e">
        <f t="shared" si="24"/>
        <v>#DIV/0!</v>
      </c>
      <c r="M104" s="482"/>
      <c r="N104" s="482" t="e">
        <f>Hauptabrechnung!$AA$17*E32</f>
        <v>#DIV/0!</v>
      </c>
      <c r="O104" s="482"/>
      <c r="P104" s="159" t="e">
        <f t="shared" si="25"/>
        <v>#DIV/0!</v>
      </c>
    </row>
    <row r="105" spans="1:16">
      <c r="A105" s="206">
        <f t="shared" si="19"/>
        <v>0</v>
      </c>
      <c r="B105" s="366"/>
      <c r="C105" s="366"/>
      <c r="D105" s="366"/>
      <c r="E105" s="158" t="e">
        <f t="shared" si="20"/>
        <v>#DIV/0!</v>
      </c>
      <c r="F105" s="396" t="e">
        <f t="shared" si="21"/>
        <v>#DIV/0!</v>
      </c>
      <c r="G105" s="366"/>
      <c r="H105" s="366"/>
      <c r="I105" s="366"/>
      <c r="J105" s="158" t="e">
        <f t="shared" si="22"/>
        <v>#DIV/0!</v>
      </c>
      <c r="K105" s="396" t="e">
        <f t="shared" si="23"/>
        <v>#DIV/0!</v>
      </c>
      <c r="L105" s="482" t="e">
        <f t="shared" si="24"/>
        <v>#DIV/0!</v>
      </c>
      <c r="M105" s="482"/>
      <c r="N105" s="482" t="e">
        <f>Hauptabrechnung!$AA$17*E33</f>
        <v>#DIV/0!</v>
      </c>
      <c r="O105" s="482"/>
      <c r="P105" s="159" t="e">
        <f t="shared" si="25"/>
        <v>#DIV/0!</v>
      </c>
    </row>
    <row r="106" spans="1:16">
      <c r="A106" s="206">
        <f t="shared" si="19"/>
        <v>0</v>
      </c>
      <c r="B106" s="366"/>
      <c r="C106" s="366"/>
      <c r="D106" s="366"/>
      <c r="E106" s="158" t="e">
        <f t="shared" si="20"/>
        <v>#DIV/0!</v>
      </c>
      <c r="F106" s="396" t="e">
        <f t="shared" si="21"/>
        <v>#DIV/0!</v>
      </c>
      <c r="G106" s="366"/>
      <c r="H106" s="366"/>
      <c r="I106" s="366"/>
      <c r="J106" s="158" t="e">
        <f t="shared" si="22"/>
        <v>#DIV/0!</v>
      </c>
      <c r="K106" s="396" t="e">
        <f t="shared" si="23"/>
        <v>#DIV/0!</v>
      </c>
      <c r="L106" s="482" t="e">
        <f t="shared" si="24"/>
        <v>#DIV/0!</v>
      </c>
      <c r="M106" s="482"/>
      <c r="N106" s="482" t="e">
        <f>Hauptabrechnung!$AA$17*E34</f>
        <v>#DIV/0!</v>
      </c>
      <c r="O106" s="482"/>
      <c r="P106" s="159" t="e">
        <f t="shared" si="25"/>
        <v>#DIV/0!</v>
      </c>
    </row>
    <row r="107" spans="1:16">
      <c r="A107" s="206">
        <f t="shared" si="19"/>
        <v>0</v>
      </c>
      <c r="B107" s="366"/>
      <c r="C107" s="366"/>
      <c r="D107" s="366"/>
      <c r="E107" s="158" t="e">
        <f t="shared" si="20"/>
        <v>#DIV/0!</v>
      </c>
      <c r="F107" s="396" t="e">
        <f t="shared" si="21"/>
        <v>#DIV/0!</v>
      </c>
      <c r="G107" s="366"/>
      <c r="H107" s="366"/>
      <c r="I107" s="366"/>
      <c r="J107" s="158" t="e">
        <f t="shared" si="22"/>
        <v>#DIV/0!</v>
      </c>
      <c r="K107" s="396" t="e">
        <f t="shared" si="23"/>
        <v>#DIV/0!</v>
      </c>
      <c r="L107" s="482" t="e">
        <f t="shared" si="24"/>
        <v>#DIV/0!</v>
      </c>
      <c r="M107" s="482"/>
      <c r="N107" s="482" t="e">
        <f>Hauptabrechnung!$AA$17*E35</f>
        <v>#DIV/0!</v>
      </c>
      <c r="O107" s="482"/>
      <c r="P107" s="159" t="e">
        <f t="shared" si="25"/>
        <v>#DIV/0!</v>
      </c>
    </row>
    <row r="108" spans="1:16">
      <c r="A108" s="206">
        <f t="shared" si="19"/>
        <v>0</v>
      </c>
      <c r="B108" s="366"/>
      <c r="C108" s="366"/>
      <c r="D108" s="366"/>
      <c r="E108" s="158" t="e">
        <f t="shared" si="20"/>
        <v>#DIV/0!</v>
      </c>
      <c r="F108" s="396" t="e">
        <f t="shared" si="21"/>
        <v>#DIV/0!</v>
      </c>
      <c r="G108" s="366"/>
      <c r="H108" s="366"/>
      <c r="I108" s="366"/>
      <c r="J108" s="158" t="e">
        <f t="shared" si="22"/>
        <v>#DIV/0!</v>
      </c>
      <c r="K108" s="396" t="e">
        <f t="shared" si="23"/>
        <v>#DIV/0!</v>
      </c>
      <c r="L108" s="482" t="e">
        <f t="shared" si="24"/>
        <v>#DIV/0!</v>
      </c>
      <c r="M108" s="482"/>
      <c r="N108" s="482" t="e">
        <f>Hauptabrechnung!$AA$17*E36</f>
        <v>#DIV/0!</v>
      </c>
      <c r="O108" s="482"/>
      <c r="P108" s="159" t="e">
        <f t="shared" si="25"/>
        <v>#DIV/0!</v>
      </c>
    </row>
    <row r="109" spans="1:16">
      <c r="A109" s="206">
        <f t="shared" si="19"/>
        <v>0</v>
      </c>
      <c r="B109" s="366"/>
      <c r="C109" s="366"/>
      <c r="D109" s="366"/>
      <c r="E109" s="158" t="e">
        <f t="shared" si="20"/>
        <v>#DIV/0!</v>
      </c>
      <c r="F109" s="396" t="e">
        <f t="shared" si="21"/>
        <v>#DIV/0!</v>
      </c>
      <c r="G109" s="366"/>
      <c r="H109" s="366"/>
      <c r="I109" s="366"/>
      <c r="J109" s="158" t="e">
        <f t="shared" si="22"/>
        <v>#DIV/0!</v>
      </c>
      <c r="K109" s="396" t="e">
        <f t="shared" si="23"/>
        <v>#DIV/0!</v>
      </c>
      <c r="L109" s="482" t="e">
        <f t="shared" si="24"/>
        <v>#DIV/0!</v>
      </c>
      <c r="M109" s="482"/>
      <c r="N109" s="482" t="e">
        <f>Hauptabrechnung!$AA$17*E37</f>
        <v>#DIV/0!</v>
      </c>
      <c r="O109" s="482"/>
      <c r="P109" s="159" t="e">
        <f t="shared" si="25"/>
        <v>#DIV/0!</v>
      </c>
    </row>
    <row r="110" spans="1:16">
      <c r="A110" s="206">
        <f t="shared" si="19"/>
        <v>0</v>
      </c>
      <c r="B110" s="366"/>
      <c r="C110" s="366"/>
      <c r="D110" s="366"/>
      <c r="E110" s="158" t="e">
        <f t="shared" si="20"/>
        <v>#DIV/0!</v>
      </c>
      <c r="F110" s="396" t="e">
        <f t="shared" si="21"/>
        <v>#DIV/0!</v>
      </c>
      <c r="G110" s="366"/>
      <c r="H110" s="366"/>
      <c r="I110" s="366"/>
      <c r="J110" s="158" t="e">
        <f t="shared" si="22"/>
        <v>#DIV/0!</v>
      </c>
      <c r="K110" s="396" t="e">
        <f t="shared" si="23"/>
        <v>#DIV/0!</v>
      </c>
      <c r="L110" s="482" t="e">
        <f t="shared" si="24"/>
        <v>#DIV/0!</v>
      </c>
      <c r="M110" s="482"/>
      <c r="N110" s="482" t="e">
        <f>Hauptabrechnung!$AA$17*E38</f>
        <v>#DIV/0!</v>
      </c>
      <c r="O110" s="482"/>
      <c r="P110" s="159" t="e">
        <f t="shared" si="25"/>
        <v>#DIV/0!</v>
      </c>
    </row>
    <row r="111" spans="1:16">
      <c r="A111" s="206">
        <f t="shared" si="19"/>
        <v>0</v>
      </c>
      <c r="B111" s="366"/>
      <c r="C111" s="366"/>
      <c r="D111" s="366"/>
      <c r="E111" s="158" t="e">
        <f t="shared" si="20"/>
        <v>#DIV/0!</v>
      </c>
      <c r="F111" s="396" t="e">
        <f t="shared" si="21"/>
        <v>#DIV/0!</v>
      </c>
      <c r="G111" s="366"/>
      <c r="H111" s="366"/>
      <c r="I111" s="366"/>
      <c r="J111" s="158" t="e">
        <f t="shared" si="22"/>
        <v>#DIV/0!</v>
      </c>
      <c r="K111" s="396" t="e">
        <f t="shared" si="23"/>
        <v>#DIV/0!</v>
      </c>
      <c r="L111" s="482" t="e">
        <f t="shared" si="24"/>
        <v>#DIV/0!</v>
      </c>
      <c r="M111" s="482"/>
      <c r="N111" s="482" t="e">
        <f>Hauptabrechnung!$AA$17*E39</f>
        <v>#DIV/0!</v>
      </c>
      <c r="O111" s="482"/>
      <c r="P111" s="159" t="e">
        <f t="shared" si="25"/>
        <v>#DIV/0!</v>
      </c>
    </row>
    <row r="112" spans="1:16">
      <c r="A112" s="206">
        <f t="shared" si="19"/>
        <v>0</v>
      </c>
      <c r="B112" s="366"/>
      <c r="C112" s="366"/>
      <c r="D112" s="366"/>
      <c r="E112" s="158" t="e">
        <f t="shared" si="20"/>
        <v>#DIV/0!</v>
      </c>
      <c r="F112" s="396" t="e">
        <f t="shared" si="21"/>
        <v>#DIV/0!</v>
      </c>
      <c r="G112" s="366"/>
      <c r="H112" s="366"/>
      <c r="I112" s="366"/>
      <c r="J112" s="158" t="e">
        <f t="shared" si="22"/>
        <v>#DIV/0!</v>
      </c>
      <c r="K112" s="396" t="e">
        <f t="shared" si="23"/>
        <v>#DIV/0!</v>
      </c>
      <c r="L112" s="482" t="e">
        <f t="shared" si="24"/>
        <v>#DIV/0!</v>
      </c>
      <c r="M112" s="482"/>
      <c r="N112" s="482" t="e">
        <f>Hauptabrechnung!$AA$17*E40</f>
        <v>#DIV/0!</v>
      </c>
      <c r="O112" s="482"/>
      <c r="P112" s="159" t="e">
        <f t="shared" si="25"/>
        <v>#DIV/0!</v>
      </c>
    </row>
    <row r="113" spans="1:20" ht="13.5" thickBot="1">
      <c r="A113" s="401">
        <f t="shared" si="19"/>
        <v>0</v>
      </c>
      <c r="B113" s="369"/>
      <c r="C113" s="369"/>
      <c r="D113" s="369"/>
      <c r="E113" s="160" t="e">
        <f t="shared" si="20"/>
        <v>#DIV/0!</v>
      </c>
      <c r="F113" s="397" t="e">
        <f t="shared" si="21"/>
        <v>#DIV/0!</v>
      </c>
      <c r="G113" s="369"/>
      <c r="H113" s="369"/>
      <c r="I113" s="369"/>
      <c r="J113" s="160" t="e">
        <f t="shared" si="22"/>
        <v>#DIV/0!</v>
      </c>
      <c r="K113" s="397" t="e">
        <f t="shared" si="23"/>
        <v>#DIV/0!</v>
      </c>
      <c r="L113" s="485" t="e">
        <f t="shared" si="24"/>
        <v>#DIV/0!</v>
      </c>
      <c r="M113" s="485"/>
      <c r="N113" s="485" t="e">
        <f>Hauptabrechnung!$AA$17*E41</f>
        <v>#DIV/0!</v>
      </c>
      <c r="O113" s="485"/>
      <c r="P113" s="162" t="e">
        <f t="shared" si="25"/>
        <v>#DIV/0!</v>
      </c>
    </row>
    <row r="114" spans="1:20" ht="13.5" thickBot="1">
      <c r="A114" s="398" t="s">
        <v>10</v>
      </c>
      <c r="B114" s="399">
        <f>SUM(B94:B113)</f>
        <v>0</v>
      </c>
      <c r="C114" s="399">
        <f t="shared" ref="C114" si="26">SUM(C94:C113)</f>
        <v>0</v>
      </c>
      <c r="D114" s="399">
        <f t="shared" ref="D114" si="27">SUM(D94:D113)</f>
        <v>0</v>
      </c>
      <c r="E114" s="399" t="e">
        <f t="shared" ref="E114" si="28">SUM(E94:E113)</f>
        <v>#DIV/0!</v>
      </c>
      <c r="F114" s="399" t="e">
        <f t="shared" ref="F114" si="29">SUM(F94:F113)</f>
        <v>#DIV/0!</v>
      </c>
      <c r="G114" s="399">
        <f t="shared" ref="G114" si="30">SUM(G94:G113)</f>
        <v>0</v>
      </c>
      <c r="H114" s="399">
        <f t="shared" ref="H114" si="31">SUM(H94:H113)</f>
        <v>0</v>
      </c>
      <c r="I114" s="399">
        <f t="shared" ref="I114" si="32">SUM(I94:I113)</f>
        <v>0</v>
      </c>
      <c r="J114" s="399" t="e">
        <f t="shared" ref="J114" si="33">SUM(J94:J113)</f>
        <v>#DIV/0!</v>
      </c>
      <c r="K114" s="399" t="e">
        <f t="shared" ref="K114" si="34">SUM(K94:K113)</f>
        <v>#DIV/0!</v>
      </c>
      <c r="L114" s="486" t="e">
        <f>SUM(L94:M113)</f>
        <v>#DIV/0!</v>
      </c>
      <c r="M114" s="487"/>
      <c r="N114" s="486" t="e">
        <f>SUM(N94:O113)</f>
        <v>#DIV/0!</v>
      </c>
      <c r="O114" s="487"/>
      <c r="P114" s="400" t="e">
        <f>SUM(P94:P113)</f>
        <v>#DIV/0!</v>
      </c>
    </row>
    <row r="115" spans="1:20">
      <c r="A115" s="167"/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</row>
    <row r="116" spans="1:20">
      <c r="A116" s="167"/>
      <c r="B116" s="167"/>
      <c r="C116" s="167" t="str">
        <f>"+ zuwenig bezogen"</f>
        <v>+ zuwenig bezogen</v>
      </c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</row>
    <row r="117" spans="1:20">
      <c r="A117" s="167"/>
      <c r="B117" s="167"/>
      <c r="C117" s="167" t="str">
        <f>"- zuviel bezogen"</f>
        <v>- zuviel bezogen</v>
      </c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</row>
    <row r="118" spans="1:20">
      <c r="A118" s="167"/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</row>
    <row r="119" spans="1:20">
      <c r="A119" s="167"/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</row>
    <row r="120" spans="1:20">
      <c r="A120" s="194"/>
      <c r="B120" s="180"/>
      <c r="C120" s="195"/>
      <c r="D120" s="195"/>
      <c r="E120" s="196"/>
      <c r="F120" s="196"/>
      <c r="G120" s="196"/>
      <c r="H120" s="196"/>
      <c r="I120" s="196"/>
      <c r="J120" s="196"/>
      <c r="K120" s="196"/>
      <c r="L120" s="196"/>
      <c r="M120" s="197"/>
      <c r="N120" s="197"/>
      <c r="O120" s="167"/>
      <c r="P120" s="167"/>
      <c r="Q120" s="167"/>
      <c r="R120" s="167"/>
      <c r="S120" s="167"/>
      <c r="T120" s="167"/>
    </row>
    <row r="121" spans="1:20">
      <c r="A121" s="194"/>
      <c r="B121" s="180"/>
      <c r="C121" s="195"/>
      <c r="D121" s="195"/>
      <c r="E121" s="196"/>
      <c r="F121" s="196"/>
      <c r="G121" s="196"/>
      <c r="H121" s="196"/>
      <c r="I121" s="196"/>
      <c r="J121" s="196"/>
      <c r="K121" s="196"/>
      <c r="L121" s="196"/>
      <c r="M121" s="197"/>
      <c r="N121" s="197"/>
      <c r="O121" s="167"/>
      <c r="P121" s="167"/>
      <c r="Q121" s="167"/>
      <c r="R121" s="167"/>
      <c r="S121" s="167"/>
      <c r="T121" s="167"/>
    </row>
    <row r="122" spans="1:20">
      <c r="A122" s="194"/>
      <c r="B122" s="180"/>
      <c r="C122" s="195"/>
      <c r="D122" s="195"/>
      <c r="E122" s="196"/>
      <c r="F122" s="196"/>
      <c r="G122" s="196"/>
      <c r="H122" s="196"/>
      <c r="I122" s="196"/>
      <c r="J122" s="196"/>
      <c r="K122" s="196"/>
      <c r="L122" s="196"/>
      <c r="M122" s="197"/>
      <c r="N122" s="197"/>
      <c r="O122" s="167"/>
      <c r="P122" s="167"/>
      <c r="Q122" s="167"/>
      <c r="R122" s="167"/>
      <c r="S122" s="167"/>
      <c r="T122" s="167"/>
    </row>
    <row r="123" spans="1:20">
      <c r="A123" s="194"/>
      <c r="B123" s="180"/>
      <c r="C123" s="195"/>
      <c r="D123" s="195"/>
      <c r="E123" s="196"/>
      <c r="F123" s="196"/>
      <c r="G123" s="196"/>
      <c r="H123" s="196"/>
      <c r="I123" s="196"/>
      <c r="J123" s="196"/>
      <c r="K123" s="196"/>
      <c r="L123" s="196"/>
      <c r="M123" s="197"/>
      <c r="N123" s="197"/>
      <c r="O123" s="167"/>
      <c r="P123" s="167"/>
      <c r="Q123" s="167"/>
      <c r="R123" s="167"/>
      <c r="S123" s="167"/>
      <c r="T123" s="167"/>
    </row>
    <row r="124" spans="1:20">
      <c r="A124" s="194"/>
      <c r="B124" s="180"/>
      <c r="C124" s="195"/>
      <c r="D124" s="195"/>
      <c r="E124" s="196"/>
      <c r="F124" s="196"/>
      <c r="G124" s="196"/>
      <c r="H124" s="196"/>
      <c r="I124" s="196"/>
      <c r="J124" s="196"/>
      <c r="K124" s="196"/>
      <c r="L124" s="196"/>
      <c r="M124" s="197"/>
      <c r="N124" s="197"/>
      <c r="O124" s="167"/>
      <c r="P124" s="167"/>
      <c r="Q124" s="167"/>
      <c r="R124" s="167"/>
      <c r="S124" s="167"/>
      <c r="T124" s="167"/>
    </row>
    <row r="125" spans="1:20">
      <c r="A125" s="194"/>
      <c r="B125" s="180"/>
      <c r="C125" s="195"/>
      <c r="D125" s="195"/>
      <c r="E125" s="196"/>
      <c r="F125" s="196"/>
      <c r="G125" s="196"/>
      <c r="H125" s="196"/>
      <c r="I125" s="196"/>
      <c r="J125" s="196"/>
      <c r="K125" s="196"/>
      <c r="L125" s="196"/>
      <c r="M125" s="197"/>
      <c r="N125" s="197"/>
      <c r="O125" s="167"/>
      <c r="P125" s="167"/>
      <c r="Q125" s="167"/>
      <c r="R125" s="167"/>
      <c r="S125" s="167"/>
      <c r="T125" s="167"/>
    </row>
    <row r="126" spans="1:20">
      <c r="A126" s="194"/>
      <c r="B126" s="180"/>
      <c r="C126" s="195"/>
      <c r="D126" s="195"/>
      <c r="E126" s="196"/>
      <c r="F126" s="196"/>
      <c r="G126" s="196"/>
      <c r="H126" s="196"/>
      <c r="I126" s="196"/>
      <c r="J126" s="196"/>
      <c r="K126" s="196"/>
      <c r="L126" s="196"/>
      <c r="M126" s="197"/>
      <c r="N126" s="197"/>
      <c r="O126" s="167"/>
      <c r="P126" s="167"/>
      <c r="Q126" s="167"/>
      <c r="R126" s="167"/>
      <c r="S126" s="167"/>
      <c r="T126" s="167"/>
    </row>
    <row r="127" spans="1:20">
      <c r="A127" s="194"/>
      <c r="B127" s="180"/>
      <c r="C127" s="195"/>
      <c r="D127" s="195"/>
      <c r="E127" s="196"/>
      <c r="F127" s="196"/>
      <c r="G127" s="196"/>
      <c r="H127" s="196"/>
      <c r="I127" s="196"/>
      <c r="J127" s="196"/>
      <c r="K127" s="196"/>
      <c r="L127" s="196"/>
      <c r="M127" s="197"/>
      <c r="N127" s="197"/>
      <c r="O127" s="167"/>
      <c r="P127" s="167"/>
      <c r="Q127" s="167"/>
      <c r="R127" s="167"/>
      <c r="S127" s="167"/>
      <c r="T127" s="167"/>
    </row>
    <row r="128" spans="1:20">
      <c r="A128" s="194"/>
      <c r="B128" s="180"/>
      <c r="C128" s="195"/>
      <c r="D128" s="195"/>
      <c r="E128" s="196"/>
      <c r="F128" s="196"/>
      <c r="G128" s="196"/>
      <c r="H128" s="196"/>
      <c r="I128" s="196"/>
      <c r="J128" s="196"/>
      <c r="K128" s="196"/>
      <c r="L128" s="196"/>
      <c r="M128" s="197"/>
      <c r="N128" s="197"/>
      <c r="O128" s="167"/>
      <c r="P128" s="167"/>
      <c r="Q128" s="167"/>
      <c r="R128" s="167"/>
      <c r="S128" s="167"/>
      <c r="T128" s="167"/>
    </row>
    <row r="129" spans="1:20">
      <c r="A129" s="194"/>
      <c r="B129" s="180"/>
      <c r="C129" s="195"/>
      <c r="D129" s="195"/>
      <c r="E129" s="196"/>
      <c r="F129" s="196"/>
      <c r="G129" s="196"/>
      <c r="H129" s="196"/>
      <c r="I129" s="196"/>
      <c r="J129" s="196"/>
      <c r="K129" s="196"/>
      <c r="L129" s="196"/>
      <c r="M129" s="197"/>
      <c r="N129" s="197"/>
      <c r="O129" s="167"/>
      <c r="P129" s="167"/>
      <c r="Q129" s="167"/>
      <c r="R129" s="167"/>
      <c r="S129" s="167"/>
      <c r="T129" s="167"/>
    </row>
    <row r="130" spans="1:20">
      <c r="A130" s="194"/>
      <c r="B130" s="180"/>
      <c r="C130" s="195"/>
      <c r="D130" s="195"/>
      <c r="E130" s="196"/>
      <c r="F130" s="196"/>
      <c r="G130" s="196"/>
      <c r="H130" s="196"/>
      <c r="I130" s="196"/>
      <c r="J130" s="196"/>
      <c r="K130" s="196"/>
      <c r="L130" s="196"/>
      <c r="M130" s="197"/>
      <c r="N130" s="197"/>
      <c r="O130" s="167"/>
      <c r="P130" s="167"/>
      <c r="Q130" s="167"/>
      <c r="R130" s="167"/>
      <c r="S130" s="167"/>
      <c r="T130" s="167"/>
    </row>
    <row r="131" spans="1:20">
      <c r="A131" s="194"/>
      <c r="B131" s="180"/>
      <c r="C131" s="195"/>
      <c r="D131" s="195"/>
      <c r="E131" s="196"/>
      <c r="F131" s="196"/>
      <c r="G131" s="196"/>
      <c r="H131" s="196"/>
      <c r="I131" s="196"/>
      <c r="J131" s="196"/>
      <c r="K131" s="196"/>
      <c r="L131" s="196"/>
      <c r="M131" s="197"/>
      <c r="N131" s="197"/>
      <c r="O131" s="167"/>
      <c r="P131" s="167"/>
      <c r="Q131" s="167"/>
      <c r="R131" s="167"/>
      <c r="S131" s="167"/>
      <c r="T131" s="167"/>
    </row>
    <row r="132" spans="1:20">
      <c r="A132" s="194"/>
      <c r="B132" s="180"/>
      <c r="C132" s="195"/>
      <c r="D132" s="195"/>
      <c r="E132" s="196"/>
      <c r="F132" s="196"/>
      <c r="G132" s="196"/>
      <c r="H132" s="196"/>
      <c r="I132" s="196"/>
      <c r="J132" s="196"/>
      <c r="K132" s="196"/>
      <c r="L132" s="196"/>
      <c r="M132" s="197"/>
      <c r="N132" s="197"/>
      <c r="O132" s="167"/>
      <c r="P132" s="167"/>
      <c r="Q132" s="167"/>
      <c r="R132" s="167"/>
      <c r="S132" s="167"/>
      <c r="T132" s="167"/>
    </row>
    <row r="133" spans="1:20">
      <c r="A133" s="194"/>
      <c r="B133" s="180"/>
      <c r="C133" s="195"/>
      <c r="D133" s="195"/>
      <c r="E133" s="196"/>
      <c r="F133" s="196"/>
      <c r="G133" s="196"/>
      <c r="H133" s="196"/>
      <c r="I133" s="196"/>
      <c r="J133" s="196"/>
      <c r="K133" s="196"/>
      <c r="L133" s="196"/>
      <c r="M133" s="197"/>
      <c r="N133" s="197"/>
      <c r="O133" s="167"/>
      <c r="P133" s="167"/>
      <c r="Q133" s="167"/>
      <c r="R133" s="167"/>
      <c r="S133" s="167"/>
      <c r="T133" s="167"/>
    </row>
    <row r="134" spans="1:20">
      <c r="A134" s="194"/>
      <c r="B134" s="180"/>
      <c r="C134" s="195"/>
      <c r="D134" s="195"/>
      <c r="E134" s="196"/>
      <c r="F134" s="196"/>
      <c r="G134" s="196"/>
      <c r="H134" s="196"/>
      <c r="I134" s="196"/>
      <c r="J134" s="196"/>
      <c r="K134" s="196"/>
      <c r="L134" s="196"/>
      <c r="M134" s="197"/>
      <c r="N134" s="197"/>
      <c r="O134" s="167"/>
      <c r="P134" s="167"/>
      <c r="Q134" s="167"/>
      <c r="R134" s="167"/>
      <c r="S134" s="167"/>
      <c r="T134" s="167"/>
    </row>
    <row r="135" spans="1:20">
      <c r="A135" s="194"/>
      <c r="B135" s="180"/>
      <c r="C135" s="195"/>
      <c r="D135" s="195"/>
      <c r="E135" s="196"/>
      <c r="F135" s="196"/>
      <c r="G135" s="196"/>
      <c r="H135" s="196"/>
      <c r="I135" s="196"/>
      <c r="J135" s="196"/>
      <c r="K135" s="196"/>
      <c r="L135" s="196"/>
      <c r="M135" s="197"/>
      <c r="N135" s="197"/>
      <c r="O135" s="167"/>
      <c r="P135" s="167"/>
      <c r="Q135" s="167"/>
      <c r="R135" s="167"/>
      <c r="S135" s="167"/>
      <c r="T135" s="167"/>
    </row>
    <row r="136" spans="1:20">
      <c r="A136" s="5" t="s">
        <v>101</v>
      </c>
      <c r="B136" s="194"/>
      <c r="C136" s="180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</row>
    <row r="137" spans="1:20" ht="13.5" thickBot="1">
      <c r="A137" s="194"/>
      <c r="B137" s="194"/>
      <c r="C137" s="180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</row>
    <row r="138" spans="1:20">
      <c r="A138" s="215" t="s">
        <v>6</v>
      </c>
      <c r="B138" s="213" t="s">
        <v>81</v>
      </c>
      <c r="C138" s="213" t="s">
        <v>127</v>
      </c>
      <c r="D138" s="213" t="s">
        <v>100</v>
      </c>
      <c r="E138" s="213" t="s">
        <v>128</v>
      </c>
      <c r="F138" s="213" t="s">
        <v>81</v>
      </c>
      <c r="G138" s="213" t="s">
        <v>129</v>
      </c>
      <c r="H138" s="213" t="s">
        <v>81</v>
      </c>
      <c r="I138" s="213" t="s">
        <v>130</v>
      </c>
      <c r="J138" s="213" t="s">
        <v>81</v>
      </c>
      <c r="K138" s="213" t="s">
        <v>131</v>
      </c>
      <c r="L138" s="213" t="s">
        <v>81</v>
      </c>
      <c r="M138" s="213" t="s">
        <v>132</v>
      </c>
      <c r="N138" s="213" t="s">
        <v>81</v>
      </c>
      <c r="O138" s="213" t="s">
        <v>133</v>
      </c>
      <c r="P138" s="214" t="s">
        <v>108</v>
      </c>
      <c r="Q138" s="167"/>
      <c r="R138" s="167"/>
      <c r="S138" s="167"/>
      <c r="T138" s="167"/>
    </row>
    <row r="139" spans="1:20">
      <c r="A139" s="200"/>
      <c r="B139" s="370"/>
      <c r="C139" s="201"/>
      <c r="D139" s="370"/>
      <c r="E139" s="201"/>
      <c r="F139" s="370"/>
      <c r="G139" s="201"/>
      <c r="H139" s="370"/>
      <c r="I139" s="201"/>
      <c r="J139" s="370"/>
      <c r="K139" s="201"/>
      <c r="L139" s="370"/>
      <c r="M139" s="201"/>
      <c r="N139" s="370"/>
      <c r="O139" s="201"/>
      <c r="P139" s="199"/>
      <c r="Q139" s="167"/>
      <c r="R139" s="167"/>
      <c r="S139" s="167"/>
      <c r="T139" s="167"/>
    </row>
    <row r="140" spans="1:20">
      <c r="A140" s="210">
        <f t="shared" ref="A140:A159" si="35">A22</f>
        <v>0</v>
      </c>
      <c r="B140" s="371"/>
      <c r="C140" s="202">
        <f t="shared" ref="C140:C159" si="36">DAYS360($D$5,$B$139,FALSE)*B140</f>
        <v>0</v>
      </c>
      <c r="D140" s="371"/>
      <c r="E140" s="202">
        <f>DAYS360($B$139,$D$139,FALSE)*D140</f>
        <v>0</v>
      </c>
      <c r="F140" s="371"/>
      <c r="G140" s="202">
        <f>DAYS360($D$139,$F$139,FALSE)*F140</f>
        <v>0</v>
      </c>
      <c r="H140" s="371"/>
      <c r="I140" s="202">
        <f>DAYS360($F$139,$H$139,FALSE)*H140</f>
        <v>0</v>
      </c>
      <c r="J140" s="371"/>
      <c r="K140" s="202">
        <f>DAYS360($H$139,$J$139,FALSE)*J140</f>
        <v>0</v>
      </c>
      <c r="L140" s="371"/>
      <c r="M140" s="202">
        <f>DAYS360($J$139,$L$139,FALSE)*L140</f>
        <v>0</v>
      </c>
      <c r="N140" s="371"/>
      <c r="O140" s="202">
        <f>DAYS360($L$139,$N$139,FALSE)*N140</f>
        <v>0</v>
      </c>
      <c r="P140" s="372"/>
      <c r="Q140" s="167"/>
      <c r="R140" s="167"/>
      <c r="S140" s="167"/>
      <c r="T140" s="167"/>
    </row>
    <row r="141" spans="1:20">
      <c r="A141" s="210">
        <f t="shared" si="35"/>
        <v>0</v>
      </c>
      <c r="B141" s="371"/>
      <c r="C141" s="202">
        <f t="shared" si="36"/>
        <v>0</v>
      </c>
      <c r="D141" s="371"/>
      <c r="E141" s="202">
        <f t="shared" ref="E141:E159" si="37">DAYS360($B$139,$D$139,FALSE)*D141</f>
        <v>0</v>
      </c>
      <c r="F141" s="371"/>
      <c r="G141" s="202">
        <f t="shared" ref="G141:G159" si="38">DAYS360($D$139,$F$139,FALSE)*F141</f>
        <v>0</v>
      </c>
      <c r="H141" s="371"/>
      <c r="I141" s="202">
        <f t="shared" ref="I141:I159" si="39">DAYS360($F$139,$H$139,FALSE)*H141</f>
        <v>0</v>
      </c>
      <c r="J141" s="371"/>
      <c r="K141" s="202">
        <f t="shared" ref="K141:K159" si="40">DAYS360($H$139,$J$139,FALSE)*J141</f>
        <v>0</v>
      </c>
      <c r="L141" s="371"/>
      <c r="M141" s="202">
        <f t="shared" ref="M141:M159" si="41">DAYS360($J$139,$L$139,FALSE)*L141</f>
        <v>0</v>
      </c>
      <c r="N141" s="371"/>
      <c r="O141" s="202">
        <f t="shared" ref="O141:O159" si="42">DAYS360($L$139,$N$139,FALSE)*N141</f>
        <v>0</v>
      </c>
      <c r="P141" s="372"/>
      <c r="Q141" s="167"/>
      <c r="R141" s="167"/>
      <c r="S141" s="167"/>
      <c r="T141" s="167"/>
    </row>
    <row r="142" spans="1:20">
      <c r="A142" s="210">
        <f t="shared" si="35"/>
        <v>0</v>
      </c>
      <c r="B142" s="371"/>
      <c r="C142" s="202">
        <f t="shared" si="36"/>
        <v>0</v>
      </c>
      <c r="D142" s="371"/>
      <c r="E142" s="202">
        <f t="shared" si="37"/>
        <v>0</v>
      </c>
      <c r="F142" s="371"/>
      <c r="G142" s="202">
        <f t="shared" si="38"/>
        <v>0</v>
      </c>
      <c r="H142" s="371"/>
      <c r="I142" s="202">
        <f t="shared" si="39"/>
        <v>0</v>
      </c>
      <c r="J142" s="371"/>
      <c r="K142" s="202">
        <f t="shared" si="40"/>
        <v>0</v>
      </c>
      <c r="L142" s="371"/>
      <c r="M142" s="202">
        <f t="shared" si="41"/>
        <v>0</v>
      </c>
      <c r="N142" s="371"/>
      <c r="O142" s="202">
        <f t="shared" si="42"/>
        <v>0</v>
      </c>
      <c r="P142" s="372"/>
      <c r="Q142" s="167"/>
      <c r="R142" s="167"/>
      <c r="S142" s="167"/>
      <c r="T142" s="167"/>
    </row>
    <row r="143" spans="1:20">
      <c r="A143" s="210">
        <f t="shared" si="35"/>
        <v>0</v>
      </c>
      <c r="B143" s="371"/>
      <c r="C143" s="202">
        <f t="shared" si="36"/>
        <v>0</v>
      </c>
      <c r="D143" s="371"/>
      <c r="E143" s="202">
        <f t="shared" si="37"/>
        <v>0</v>
      </c>
      <c r="F143" s="371"/>
      <c r="G143" s="202">
        <f t="shared" si="38"/>
        <v>0</v>
      </c>
      <c r="H143" s="371"/>
      <c r="I143" s="202">
        <f t="shared" si="39"/>
        <v>0</v>
      </c>
      <c r="J143" s="371"/>
      <c r="K143" s="202">
        <f t="shared" si="40"/>
        <v>0</v>
      </c>
      <c r="L143" s="371"/>
      <c r="M143" s="202">
        <f t="shared" si="41"/>
        <v>0</v>
      </c>
      <c r="N143" s="371"/>
      <c r="O143" s="202">
        <f t="shared" si="42"/>
        <v>0</v>
      </c>
      <c r="P143" s="372"/>
      <c r="Q143" s="167"/>
      <c r="R143" s="167"/>
      <c r="S143" s="167"/>
      <c r="T143" s="167"/>
    </row>
    <row r="144" spans="1:20">
      <c r="A144" s="210">
        <f t="shared" si="35"/>
        <v>0</v>
      </c>
      <c r="B144" s="371"/>
      <c r="C144" s="202">
        <f t="shared" si="36"/>
        <v>0</v>
      </c>
      <c r="D144" s="371"/>
      <c r="E144" s="202">
        <f t="shared" si="37"/>
        <v>0</v>
      </c>
      <c r="F144" s="371"/>
      <c r="G144" s="202">
        <f t="shared" si="38"/>
        <v>0</v>
      </c>
      <c r="H144" s="371"/>
      <c r="I144" s="202">
        <f t="shared" si="39"/>
        <v>0</v>
      </c>
      <c r="J144" s="371"/>
      <c r="K144" s="202">
        <f t="shared" si="40"/>
        <v>0</v>
      </c>
      <c r="L144" s="371"/>
      <c r="M144" s="202">
        <f t="shared" si="41"/>
        <v>0</v>
      </c>
      <c r="N144" s="371"/>
      <c r="O144" s="202">
        <f t="shared" si="42"/>
        <v>0</v>
      </c>
      <c r="P144" s="372"/>
      <c r="Q144" s="167"/>
      <c r="R144" s="167"/>
      <c r="S144" s="167"/>
      <c r="T144" s="167"/>
    </row>
    <row r="145" spans="1:20">
      <c r="A145" s="210">
        <f t="shared" si="35"/>
        <v>0</v>
      </c>
      <c r="B145" s="371"/>
      <c r="C145" s="202">
        <f t="shared" si="36"/>
        <v>0</v>
      </c>
      <c r="D145" s="371"/>
      <c r="E145" s="202">
        <f t="shared" si="37"/>
        <v>0</v>
      </c>
      <c r="F145" s="371"/>
      <c r="G145" s="202">
        <f t="shared" si="38"/>
        <v>0</v>
      </c>
      <c r="H145" s="371"/>
      <c r="I145" s="202">
        <f t="shared" si="39"/>
        <v>0</v>
      </c>
      <c r="J145" s="371"/>
      <c r="K145" s="202">
        <f t="shared" si="40"/>
        <v>0</v>
      </c>
      <c r="L145" s="371"/>
      <c r="M145" s="202">
        <f t="shared" si="41"/>
        <v>0</v>
      </c>
      <c r="N145" s="371"/>
      <c r="O145" s="202">
        <f t="shared" si="42"/>
        <v>0</v>
      </c>
      <c r="P145" s="372"/>
      <c r="Q145" s="167"/>
      <c r="R145" s="167"/>
      <c r="S145" s="167"/>
      <c r="T145" s="167"/>
    </row>
    <row r="146" spans="1:20">
      <c r="A146" s="210">
        <f t="shared" si="35"/>
        <v>0</v>
      </c>
      <c r="B146" s="371"/>
      <c r="C146" s="202">
        <f t="shared" si="36"/>
        <v>0</v>
      </c>
      <c r="D146" s="371"/>
      <c r="E146" s="202">
        <f t="shared" si="37"/>
        <v>0</v>
      </c>
      <c r="F146" s="371"/>
      <c r="G146" s="202">
        <f t="shared" si="38"/>
        <v>0</v>
      </c>
      <c r="H146" s="371"/>
      <c r="I146" s="202">
        <f t="shared" si="39"/>
        <v>0</v>
      </c>
      <c r="J146" s="371"/>
      <c r="K146" s="202">
        <f t="shared" si="40"/>
        <v>0</v>
      </c>
      <c r="L146" s="371"/>
      <c r="M146" s="202">
        <f t="shared" si="41"/>
        <v>0</v>
      </c>
      <c r="N146" s="371"/>
      <c r="O146" s="202">
        <f t="shared" si="42"/>
        <v>0</v>
      </c>
      <c r="P146" s="372"/>
      <c r="Q146" s="167"/>
      <c r="R146" s="167"/>
      <c r="S146" s="167"/>
      <c r="T146" s="167"/>
    </row>
    <row r="147" spans="1:20">
      <c r="A147" s="210">
        <f t="shared" si="35"/>
        <v>0</v>
      </c>
      <c r="B147" s="371"/>
      <c r="C147" s="202">
        <f t="shared" si="36"/>
        <v>0</v>
      </c>
      <c r="D147" s="371"/>
      <c r="E147" s="202">
        <f t="shared" si="37"/>
        <v>0</v>
      </c>
      <c r="F147" s="371"/>
      <c r="G147" s="202">
        <f t="shared" si="38"/>
        <v>0</v>
      </c>
      <c r="H147" s="371"/>
      <c r="I147" s="202">
        <f t="shared" si="39"/>
        <v>0</v>
      </c>
      <c r="J147" s="371"/>
      <c r="K147" s="202">
        <f t="shared" si="40"/>
        <v>0</v>
      </c>
      <c r="L147" s="371"/>
      <c r="M147" s="202">
        <f t="shared" si="41"/>
        <v>0</v>
      </c>
      <c r="N147" s="371"/>
      <c r="O147" s="202">
        <f t="shared" si="42"/>
        <v>0</v>
      </c>
      <c r="P147" s="372"/>
      <c r="Q147" s="167"/>
      <c r="R147" s="167"/>
      <c r="S147" s="167"/>
      <c r="T147" s="167"/>
    </row>
    <row r="148" spans="1:20">
      <c r="A148" s="210">
        <f t="shared" si="35"/>
        <v>0</v>
      </c>
      <c r="B148" s="371"/>
      <c r="C148" s="202">
        <f t="shared" si="36"/>
        <v>0</v>
      </c>
      <c r="D148" s="371"/>
      <c r="E148" s="202">
        <f t="shared" si="37"/>
        <v>0</v>
      </c>
      <c r="F148" s="371"/>
      <c r="G148" s="202">
        <f t="shared" si="38"/>
        <v>0</v>
      </c>
      <c r="H148" s="371"/>
      <c r="I148" s="202">
        <f t="shared" si="39"/>
        <v>0</v>
      </c>
      <c r="J148" s="371"/>
      <c r="K148" s="202">
        <f t="shared" si="40"/>
        <v>0</v>
      </c>
      <c r="L148" s="371"/>
      <c r="M148" s="202">
        <f t="shared" si="41"/>
        <v>0</v>
      </c>
      <c r="N148" s="371"/>
      <c r="O148" s="202">
        <f t="shared" si="42"/>
        <v>0</v>
      </c>
      <c r="P148" s="372"/>
      <c r="Q148" s="167"/>
      <c r="R148" s="167"/>
      <c r="S148" s="167"/>
      <c r="T148" s="167"/>
    </row>
    <row r="149" spans="1:20">
      <c r="A149" s="210">
        <f t="shared" si="35"/>
        <v>0</v>
      </c>
      <c r="B149" s="371"/>
      <c r="C149" s="202">
        <f t="shared" si="36"/>
        <v>0</v>
      </c>
      <c r="D149" s="371"/>
      <c r="E149" s="202">
        <f t="shared" si="37"/>
        <v>0</v>
      </c>
      <c r="F149" s="371"/>
      <c r="G149" s="202">
        <f t="shared" si="38"/>
        <v>0</v>
      </c>
      <c r="H149" s="371"/>
      <c r="I149" s="202">
        <f t="shared" si="39"/>
        <v>0</v>
      </c>
      <c r="J149" s="371"/>
      <c r="K149" s="202">
        <f t="shared" si="40"/>
        <v>0</v>
      </c>
      <c r="L149" s="371"/>
      <c r="M149" s="202">
        <f t="shared" si="41"/>
        <v>0</v>
      </c>
      <c r="N149" s="371"/>
      <c r="O149" s="202">
        <f t="shared" si="42"/>
        <v>0</v>
      </c>
      <c r="P149" s="372"/>
      <c r="Q149" s="167"/>
      <c r="R149" s="167"/>
      <c r="S149" s="167"/>
      <c r="T149" s="167"/>
    </row>
    <row r="150" spans="1:20">
      <c r="A150" s="210">
        <f t="shared" si="35"/>
        <v>0</v>
      </c>
      <c r="B150" s="371"/>
      <c r="C150" s="202">
        <f t="shared" si="36"/>
        <v>0</v>
      </c>
      <c r="D150" s="371"/>
      <c r="E150" s="202">
        <f t="shared" si="37"/>
        <v>0</v>
      </c>
      <c r="F150" s="371"/>
      <c r="G150" s="202">
        <f t="shared" si="38"/>
        <v>0</v>
      </c>
      <c r="H150" s="371"/>
      <c r="I150" s="202">
        <f t="shared" si="39"/>
        <v>0</v>
      </c>
      <c r="J150" s="371"/>
      <c r="K150" s="202">
        <f t="shared" si="40"/>
        <v>0</v>
      </c>
      <c r="L150" s="371"/>
      <c r="M150" s="202">
        <f t="shared" si="41"/>
        <v>0</v>
      </c>
      <c r="N150" s="371"/>
      <c r="O150" s="202">
        <f t="shared" si="42"/>
        <v>0</v>
      </c>
      <c r="P150" s="372"/>
      <c r="Q150" s="167"/>
      <c r="R150" s="167"/>
      <c r="S150" s="167"/>
      <c r="T150" s="167"/>
    </row>
    <row r="151" spans="1:20">
      <c r="A151" s="210">
        <f t="shared" si="35"/>
        <v>0</v>
      </c>
      <c r="B151" s="371"/>
      <c r="C151" s="202">
        <f t="shared" si="36"/>
        <v>0</v>
      </c>
      <c r="D151" s="371"/>
      <c r="E151" s="202">
        <f t="shared" si="37"/>
        <v>0</v>
      </c>
      <c r="F151" s="371"/>
      <c r="G151" s="202">
        <f t="shared" si="38"/>
        <v>0</v>
      </c>
      <c r="H151" s="371"/>
      <c r="I151" s="202">
        <f t="shared" si="39"/>
        <v>0</v>
      </c>
      <c r="J151" s="371"/>
      <c r="K151" s="202">
        <f t="shared" si="40"/>
        <v>0</v>
      </c>
      <c r="L151" s="371"/>
      <c r="M151" s="202">
        <f t="shared" si="41"/>
        <v>0</v>
      </c>
      <c r="N151" s="371"/>
      <c r="O151" s="202">
        <f t="shared" si="42"/>
        <v>0</v>
      </c>
      <c r="P151" s="372"/>
      <c r="Q151" s="167"/>
      <c r="R151" s="167"/>
      <c r="S151" s="167"/>
      <c r="T151" s="167"/>
    </row>
    <row r="152" spans="1:20">
      <c r="A152" s="210">
        <f t="shared" si="35"/>
        <v>0</v>
      </c>
      <c r="B152" s="371"/>
      <c r="C152" s="202">
        <f t="shared" si="36"/>
        <v>0</v>
      </c>
      <c r="D152" s="371"/>
      <c r="E152" s="202">
        <f t="shared" si="37"/>
        <v>0</v>
      </c>
      <c r="F152" s="371"/>
      <c r="G152" s="202">
        <f t="shared" si="38"/>
        <v>0</v>
      </c>
      <c r="H152" s="371"/>
      <c r="I152" s="202">
        <f t="shared" si="39"/>
        <v>0</v>
      </c>
      <c r="J152" s="371"/>
      <c r="K152" s="202">
        <f t="shared" si="40"/>
        <v>0</v>
      </c>
      <c r="L152" s="371"/>
      <c r="M152" s="202">
        <f t="shared" si="41"/>
        <v>0</v>
      </c>
      <c r="N152" s="371"/>
      <c r="O152" s="202">
        <f t="shared" si="42"/>
        <v>0</v>
      </c>
      <c r="P152" s="372"/>
      <c r="Q152" s="167"/>
      <c r="R152" s="167"/>
      <c r="S152" s="167"/>
      <c r="T152" s="167"/>
    </row>
    <row r="153" spans="1:20">
      <c r="A153" s="210">
        <f t="shared" si="35"/>
        <v>0</v>
      </c>
      <c r="B153" s="371"/>
      <c r="C153" s="202">
        <f t="shared" si="36"/>
        <v>0</v>
      </c>
      <c r="D153" s="371"/>
      <c r="E153" s="202">
        <f t="shared" si="37"/>
        <v>0</v>
      </c>
      <c r="F153" s="371"/>
      <c r="G153" s="202">
        <f t="shared" si="38"/>
        <v>0</v>
      </c>
      <c r="H153" s="371"/>
      <c r="I153" s="202">
        <f t="shared" si="39"/>
        <v>0</v>
      </c>
      <c r="J153" s="371"/>
      <c r="K153" s="202">
        <f t="shared" si="40"/>
        <v>0</v>
      </c>
      <c r="L153" s="371"/>
      <c r="M153" s="202">
        <f t="shared" si="41"/>
        <v>0</v>
      </c>
      <c r="N153" s="371"/>
      <c r="O153" s="202">
        <f t="shared" si="42"/>
        <v>0</v>
      </c>
      <c r="P153" s="372"/>
      <c r="Q153" s="167"/>
      <c r="R153" s="167"/>
      <c r="S153" s="167"/>
      <c r="T153" s="167"/>
    </row>
    <row r="154" spans="1:20">
      <c r="A154" s="210">
        <f t="shared" si="35"/>
        <v>0</v>
      </c>
      <c r="B154" s="371"/>
      <c r="C154" s="202">
        <f t="shared" si="36"/>
        <v>0</v>
      </c>
      <c r="D154" s="371"/>
      <c r="E154" s="202">
        <f t="shared" si="37"/>
        <v>0</v>
      </c>
      <c r="F154" s="371"/>
      <c r="G154" s="202">
        <f t="shared" si="38"/>
        <v>0</v>
      </c>
      <c r="H154" s="371"/>
      <c r="I154" s="202">
        <f t="shared" si="39"/>
        <v>0</v>
      </c>
      <c r="J154" s="371"/>
      <c r="K154" s="202">
        <f t="shared" si="40"/>
        <v>0</v>
      </c>
      <c r="L154" s="371"/>
      <c r="M154" s="202">
        <f t="shared" si="41"/>
        <v>0</v>
      </c>
      <c r="N154" s="371"/>
      <c r="O154" s="202">
        <f t="shared" si="42"/>
        <v>0</v>
      </c>
      <c r="P154" s="372"/>
      <c r="Q154" s="167"/>
      <c r="R154" s="167"/>
      <c r="S154" s="167"/>
      <c r="T154" s="167"/>
    </row>
    <row r="155" spans="1:20">
      <c r="A155" s="210">
        <f t="shared" si="35"/>
        <v>0</v>
      </c>
      <c r="B155" s="371"/>
      <c r="C155" s="202">
        <f t="shared" si="36"/>
        <v>0</v>
      </c>
      <c r="D155" s="371"/>
      <c r="E155" s="202">
        <f t="shared" si="37"/>
        <v>0</v>
      </c>
      <c r="F155" s="371"/>
      <c r="G155" s="202">
        <f t="shared" si="38"/>
        <v>0</v>
      </c>
      <c r="H155" s="371"/>
      <c r="I155" s="202">
        <f t="shared" si="39"/>
        <v>0</v>
      </c>
      <c r="J155" s="371"/>
      <c r="K155" s="202">
        <f t="shared" si="40"/>
        <v>0</v>
      </c>
      <c r="L155" s="371"/>
      <c r="M155" s="202">
        <f t="shared" si="41"/>
        <v>0</v>
      </c>
      <c r="N155" s="371"/>
      <c r="O155" s="202">
        <f t="shared" si="42"/>
        <v>0</v>
      </c>
      <c r="P155" s="372"/>
      <c r="Q155" s="167"/>
      <c r="R155" s="167"/>
      <c r="S155" s="167"/>
      <c r="T155" s="167"/>
    </row>
    <row r="156" spans="1:20">
      <c r="A156" s="210">
        <f t="shared" si="35"/>
        <v>0</v>
      </c>
      <c r="B156" s="371"/>
      <c r="C156" s="202">
        <f t="shared" si="36"/>
        <v>0</v>
      </c>
      <c r="D156" s="371"/>
      <c r="E156" s="202">
        <f t="shared" si="37"/>
        <v>0</v>
      </c>
      <c r="F156" s="371"/>
      <c r="G156" s="202">
        <f t="shared" si="38"/>
        <v>0</v>
      </c>
      <c r="H156" s="371"/>
      <c r="I156" s="202">
        <f t="shared" si="39"/>
        <v>0</v>
      </c>
      <c r="J156" s="371"/>
      <c r="K156" s="202">
        <f t="shared" si="40"/>
        <v>0</v>
      </c>
      <c r="L156" s="371"/>
      <c r="M156" s="202">
        <f t="shared" si="41"/>
        <v>0</v>
      </c>
      <c r="N156" s="371"/>
      <c r="O156" s="202">
        <f t="shared" si="42"/>
        <v>0</v>
      </c>
      <c r="P156" s="372"/>
      <c r="Q156" s="167"/>
      <c r="R156" s="167"/>
      <c r="S156" s="167"/>
      <c r="T156" s="167"/>
    </row>
    <row r="157" spans="1:20">
      <c r="A157" s="210">
        <f t="shared" si="35"/>
        <v>0</v>
      </c>
      <c r="B157" s="371"/>
      <c r="C157" s="202">
        <f t="shared" si="36"/>
        <v>0</v>
      </c>
      <c r="D157" s="371"/>
      <c r="E157" s="202">
        <f t="shared" si="37"/>
        <v>0</v>
      </c>
      <c r="F157" s="371"/>
      <c r="G157" s="202">
        <f t="shared" si="38"/>
        <v>0</v>
      </c>
      <c r="H157" s="371"/>
      <c r="I157" s="202">
        <f t="shared" si="39"/>
        <v>0</v>
      </c>
      <c r="J157" s="371"/>
      <c r="K157" s="202">
        <f t="shared" si="40"/>
        <v>0</v>
      </c>
      <c r="L157" s="371"/>
      <c r="M157" s="202">
        <f t="shared" si="41"/>
        <v>0</v>
      </c>
      <c r="N157" s="371"/>
      <c r="O157" s="202">
        <f t="shared" si="42"/>
        <v>0</v>
      </c>
      <c r="P157" s="372"/>
      <c r="Q157" s="167"/>
      <c r="R157" s="167"/>
      <c r="S157" s="167"/>
      <c r="T157" s="167"/>
    </row>
    <row r="158" spans="1:20">
      <c r="A158" s="210">
        <f t="shared" si="35"/>
        <v>0</v>
      </c>
      <c r="B158" s="371"/>
      <c r="C158" s="202">
        <f t="shared" si="36"/>
        <v>0</v>
      </c>
      <c r="D158" s="371"/>
      <c r="E158" s="202">
        <f t="shared" si="37"/>
        <v>0</v>
      </c>
      <c r="F158" s="371"/>
      <c r="G158" s="202">
        <f t="shared" si="38"/>
        <v>0</v>
      </c>
      <c r="H158" s="371"/>
      <c r="I158" s="202">
        <f t="shared" si="39"/>
        <v>0</v>
      </c>
      <c r="J158" s="371"/>
      <c r="K158" s="202">
        <f t="shared" si="40"/>
        <v>0</v>
      </c>
      <c r="L158" s="371"/>
      <c r="M158" s="202">
        <f t="shared" si="41"/>
        <v>0</v>
      </c>
      <c r="N158" s="371"/>
      <c r="O158" s="202">
        <f t="shared" si="42"/>
        <v>0</v>
      </c>
      <c r="P158" s="372"/>
      <c r="Q158" s="167"/>
      <c r="R158" s="167"/>
      <c r="S158" s="167"/>
      <c r="T158" s="167"/>
    </row>
    <row r="159" spans="1:20">
      <c r="A159" s="211">
        <f t="shared" si="35"/>
        <v>0</v>
      </c>
      <c r="B159" s="394"/>
      <c r="C159" s="202">
        <f t="shared" si="36"/>
        <v>0</v>
      </c>
      <c r="D159" s="371"/>
      <c r="E159" s="202">
        <f t="shared" si="37"/>
        <v>0</v>
      </c>
      <c r="F159" s="371"/>
      <c r="G159" s="202">
        <f t="shared" si="38"/>
        <v>0</v>
      </c>
      <c r="H159" s="371"/>
      <c r="I159" s="202">
        <f t="shared" si="39"/>
        <v>0</v>
      </c>
      <c r="J159" s="371"/>
      <c r="K159" s="202">
        <f t="shared" si="40"/>
        <v>0</v>
      </c>
      <c r="L159" s="371"/>
      <c r="M159" s="202">
        <f t="shared" si="41"/>
        <v>0</v>
      </c>
      <c r="N159" s="371"/>
      <c r="O159" s="202">
        <f t="shared" si="42"/>
        <v>0</v>
      </c>
      <c r="P159" s="372"/>
      <c r="Q159" s="167"/>
      <c r="R159" s="167"/>
      <c r="S159" s="167"/>
      <c r="T159" s="167"/>
    </row>
    <row r="160" spans="1:20" ht="13.5" thickBot="1">
      <c r="A160" s="203" t="s">
        <v>10</v>
      </c>
      <c r="B160" s="204">
        <f>SUM(B140:B159)</f>
        <v>0</v>
      </c>
      <c r="C160" s="204">
        <f t="shared" ref="C160:O160" si="43">SUM(C140:C159)</f>
        <v>0</v>
      </c>
      <c r="D160" s="204">
        <f t="shared" si="43"/>
        <v>0</v>
      </c>
      <c r="E160" s="204">
        <f t="shared" si="43"/>
        <v>0</v>
      </c>
      <c r="F160" s="204">
        <f t="shared" si="43"/>
        <v>0</v>
      </c>
      <c r="G160" s="204">
        <f t="shared" si="43"/>
        <v>0</v>
      </c>
      <c r="H160" s="204">
        <f t="shared" si="43"/>
        <v>0</v>
      </c>
      <c r="I160" s="204">
        <f t="shared" si="43"/>
        <v>0</v>
      </c>
      <c r="J160" s="204">
        <f t="shared" si="43"/>
        <v>0</v>
      </c>
      <c r="K160" s="204">
        <f t="shared" si="43"/>
        <v>0</v>
      </c>
      <c r="L160" s="204">
        <f t="shared" si="43"/>
        <v>0</v>
      </c>
      <c r="M160" s="204">
        <f t="shared" si="43"/>
        <v>0</v>
      </c>
      <c r="N160" s="204">
        <f t="shared" si="43"/>
        <v>0</v>
      </c>
      <c r="O160" s="204">
        <f t="shared" si="43"/>
        <v>0</v>
      </c>
      <c r="P160" s="205"/>
      <c r="Q160" s="167"/>
      <c r="R160" s="167"/>
      <c r="S160" s="167"/>
      <c r="T160" s="167"/>
    </row>
    <row r="161" spans="1:20">
      <c r="A161" s="194"/>
      <c r="B161" s="194"/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67"/>
      <c r="R161" s="167"/>
      <c r="S161" s="167"/>
      <c r="T161" s="167"/>
    </row>
    <row r="162" spans="1:20">
      <c r="A162" s="194"/>
      <c r="B162" s="194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67"/>
      <c r="R162" s="167"/>
      <c r="S162" s="167"/>
      <c r="T162" s="167"/>
    </row>
    <row r="163" spans="1:20">
      <c r="A163" s="194"/>
      <c r="B163" s="194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67"/>
      <c r="R163" s="167"/>
      <c r="S163" s="167"/>
      <c r="T163" s="167"/>
    </row>
    <row r="164" spans="1:20">
      <c r="A164" s="194"/>
      <c r="B164" s="194"/>
      <c r="C164" s="180"/>
      <c r="D164" s="180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67"/>
      <c r="R164" s="167"/>
      <c r="S164" s="167"/>
      <c r="T164" s="167"/>
    </row>
    <row r="165" spans="1:20">
      <c r="A165" s="194"/>
      <c r="B165" s="194"/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67"/>
      <c r="R165" s="167"/>
      <c r="S165" s="167"/>
      <c r="T165" s="167"/>
    </row>
    <row r="166" spans="1:20">
      <c r="A166" s="194"/>
      <c r="B166" s="194"/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67"/>
      <c r="R166" s="167"/>
      <c r="S166" s="167"/>
      <c r="T166" s="167"/>
    </row>
    <row r="167" spans="1:20">
      <c r="A167" s="194"/>
      <c r="B167" s="194"/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67"/>
      <c r="R167" s="167"/>
      <c r="S167" s="167"/>
      <c r="T167" s="167"/>
    </row>
    <row r="168" spans="1:20">
      <c r="A168" s="194"/>
      <c r="B168" s="194"/>
      <c r="C168" s="180"/>
      <c r="D168" s="180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67"/>
      <c r="R168" s="167"/>
      <c r="S168" s="167"/>
      <c r="T168" s="167"/>
    </row>
    <row r="169" spans="1:20">
      <c r="A169" s="194"/>
      <c r="B169" s="194"/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67"/>
      <c r="R169" s="167"/>
      <c r="S169" s="167"/>
      <c r="T169" s="167"/>
    </row>
    <row r="170" spans="1:20">
      <c r="A170" s="194"/>
      <c r="B170" s="194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67"/>
      <c r="R170" s="167"/>
      <c r="S170" s="167"/>
      <c r="T170" s="167"/>
    </row>
    <row r="171" spans="1:20">
      <c r="A171" s="194"/>
      <c r="B171" s="194"/>
      <c r="C171" s="180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67"/>
      <c r="R171" s="167"/>
      <c r="S171" s="167"/>
      <c r="T171" s="167"/>
    </row>
    <row r="172" spans="1:20">
      <c r="A172" s="194"/>
      <c r="B172" s="194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67"/>
      <c r="R172" s="167"/>
      <c r="S172" s="167"/>
      <c r="T172" s="167"/>
    </row>
    <row r="173" spans="1:20">
      <c r="A173" s="194"/>
      <c r="B173" s="194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67"/>
      <c r="R173" s="167"/>
      <c r="S173" s="167"/>
      <c r="T173" s="167"/>
    </row>
    <row r="174" spans="1:20">
      <c r="A174" s="194"/>
      <c r="B174" s="194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67"/>
      <c r="R174" s="167"/>
      <c r="S174" s="167"/>
      <c r="T174" s="167"/>
    </row>
    <row r="175" spans="1:20">
      <c r="A175" s="194"/>
      <c r="B175" s="194"/>
      <c r="C175" s="180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67"/>
      <c r="R175" s="167"/>
      <c r="S175" s="167"/>
      <c r="T175" s="167"/>
    </row>
    <row r="176" spans="1:20">
      <c r="A176" s="194"/>
      <c r="B176" s="194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67"/>
      <c r="R176" s="167"/>
      <c r="S176" s="167"/>
      <c r="T176" s="167"/>
    </row>
    <row r="177" spans="1:20">
      <c r="A177" s="194"/>
      <c r="B177" s="194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67"/>
      <c r="R177" s="167"/>
      <c r="S177" s="167"/>
      <c r="T177" s="167"/>
    </row>
    <row r="178" spans="1:20">
      <c r="A178" s="194"/>
      <c r="B178" s="194"/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67"/>
      <c r="R178" s="167"/>
      <c r="S178" s="167"/>
      <c r="T178" s="167"/>
    </row>
    <row r="179" spans="1:20">
      <c r="A179" s="194"/>
      <c r="B179" s="194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67"/>
      <c r="R179" s="167"/>
      <c r="S179" s="167"/>
      <c r="T179" s="167"/>
    </row>
    <row r="180" spans="1:20">
      <c r="A180" s="194"/>
      <c r="B180" s="194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67"/>
      <c r="R180" s="167"/>
      <c r="S180" s="167"/>
      <c r="T180" s="167"/>
    </row>
    <row r="181" spans="1:20">
      <c r="A181" s="167"/>
      <c r="B181" s="167"/>
      <c r="C181" s="167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</row>
    <row r="182" spans="1:20">
      <c r="A182" s="5" t="s">
        <v>102</v>
      </c>
      <c r="B182" s="194"/>
      <c r="C182" s="180"/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</row>
    <row r="183" spans="1:20" ht="13.5" thickBot="1">
      <c r="A183" s="194"/>
      <c r="B183" s="194"/>
      <c r="C183" s="180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</row>
    <row r="184" spans="1:20">
      <c r="A184" s="215" t="s">
        <v>6</v>
      </c>
      <c r="B184" s="213" t="s">
        <v>81</v>
      </c>
      <c r="C184" s="213" t="s">
        <v>134</v>
      </c>
      <c r="D184" s="213" t="s">
        <v>100</v>
      </c>
      <c r="E184" s="213" t="s">
        <v>135</v>
      </c>
      <c r="F184" s="213" t="s">
        <v>81</v>
      </c>
      <c r="G184" s="213" t="s">
        <v>136</v>
      </c>
      <c r="H184" s="213" t="s">
        <v>81</v>
      </c>
      <c r="I184" s="213" t="s">
        <v>137</v>
      </c>
      <c r="J184" s="213" t="s">
        <v>81</v>
      </c>
      <c r="K184" s="213" t="s">
        <v>138</v>
      </c>
      <c r="L184" s="213" t="s">
        <v>81</v>
      </c>
      <c r="M184" s="213" t="s">
        <v>139</v>
      </c>
      <c r="N184" s="213" t="s">
        <v>81</v>
      </c>
      <c r="O184" s="213" t="s">
        <v>140</v>
      </c>
      <c r="P184" s="214" t="s">
        <v>10</v>
      </c>
      <c r="Q184" s="167"/>
      <c r="R184" s="167"/>
      <c r="S184" s="167"/>
      <c r="T184" s="167"/>
    </row>
    <row r="185" spans="1:20">
      <c r="A185" s="200"/>
      <c r="B185" s="370"/>
      <c r="C185" s="201"/>
      <c r="D185" s="370"/>
      <c r="E185" s="201"/>
      <c r="F185" s="370"/>
      <c r="G185" s="201"/>
      <c r="H185" s="370"/>
      <c r="I185" s="201"/>
      <c r="J185" s="370"/>
      <c r="K185" s="201"/>
      <c r="L185" s="370"/>
      <c r="M185" s="201"/>
      <c r="N185" s="370"/>
      <c r="O185" s="201"/>
      <c r="P185" s="392"/>
      <c r="Q185" s="167"/>
      <c r="R185" s="167"/>
      <c r="S185" s="167"/>
    </row>
    <row r="186" spans="1:20">
      <c r="A186" s="165">
        <f>A140</f>
        <v>0</v>
      </c>
      <c r="B186" s="371"/>
      <c r="C186" s="202">
        <f t="shared" ref="C186:C205" si="44">DAYS360($N$139,$B$185,FALSE)*B186</f>
        <v>0</v>
      </c>
      <c r="D186" s="366"/>
      <c r="E186" s="202">
        <f t="shared" ref="E186:E205" si="45">DAYS360($B$185,$D$185,FALSE)*D186</f>
        <v>0</v>
      </c>
      <c r="F186" s="366"/>
      <c r="G186" s="202">
        <f>DAYS360($D$185,$F$185,FALSE)*F186</f>
        <v>0</v>
      </c>
      <c r="H186" s="366"/>
      <c r="I186" s="202">
        <f>DAYS360($F$185,$H$185,FALSE)*H186</f>
        <v>0</v>
      </c>
      <c r="J186" s="366"/>
      <c r="K186" s="202">
        <f>DAYS360($H$185,$J$185,FALSE)*J186</f>
        <v>0</v>
      </c>
      <c r="L186" s="366"/>
      <c r="M186" s="202">
        <f>DAYS360($J$185,$L$185,FALSE)*L186</f>
        <v>0</v>
      </c>
      <c r="N186" s="366"/>
      <c r="O186" s="202">
        <f>DAYS360($L$185,$N$185,FALSE)*N186</f>
        <v>0</v>
      </c>
      <c r="P186" s="393">
        <f>C140+E140+G140+I140+K140+M140+O140+C186+E186+G186+I186+K186+M186+O186+P140</f>
        <v>0</v>
      </c>
      <c r="Q186" s="167"/>
      <c r="R186" s="167"/>
      <c r="S186" s="167"/>
    </row>
    <row r="187" spans="1:20">
      <c r="A187" s="165">
        <f t="shared" ref="A187:A205" si="46">A141</f>
        <v>0</v>
      </c>
      <c r="B187" s="371"/>
      <c r="C187" s="202">
        <f t="shared" si="44"/>
        <v>0</v>
      </c>
      <c r="D187" s="366"/>
      <c r="E187" s="202">
        <f t="shared" si="45"/>
        <v>0</v>
      </c>
      <c r="F187" s="366"/>
      <c r="G187" s="202">
        <f t="shared" ref="G187:G205" si="47">DAYS360($D$185,$F$185,FALSE)*F187</f>
        <v>0</v>
      </c>
      <c r="H187" s="366"/>
      <c r="I187" s="202">
        <f t="shared" ref="I187:I205" si="48">DAYS360($F$185,$H$185,FALSE)*H187</f>
        <v>0</v>
      </c>
      <c r="J187" s="366"/>
      <c r="K187" s="202">
        <f t="shared" ref="K187:K205" si="49">DAYS360($H$185,$J$185,FALSE)*J187</f>
        <v>0</v>
      </c>
      <c r="L187" s="366"/>
      <c r="M187" s="202">
        <f t="shared" ref="M187:M205" si="50">DAYS360($J$185,$L$185,FALSE)*L187</f>
        <v>0</v>
      </c>
      <c r="N187" s="366"/>
      <c r="O187" s="202">
        <f t="shared" ref="O187:O205" si="51">DAYS360($L$185,$N$185,FALSE)*N187</f>
        <v>0</v>
      </c>
      <c r="P187" s="393">
        <f t="shared" ref="P187:P205" si="52">C141+E141+G141+I141+K141+M141+O141+C187+E187+G187+I187+K187+M187+O187+P141</f>
        <v>0</v>
      </c>
      <c r="Q187" s="167"/>
      <c r="R187" s="167"/>
      <c r="S187" s="167"/>
    </row>
    <row r="188" spans="1:20">
      <c r="A188" s="165">
        <f t="shared" si="46"/>
        <v>0</v>
      </c>
      <c r="B188" s="371"/>
      <c r="C188" s="202">
        <f t="shared" si="44"/>
        <v>0</v>
      </c>
      <c r="D188" s="366"/>
      <c r="E188" s="202">
        <f t="shared" si="45"/>
        <v>0</v>
      </c>
      <c r="F188" s="366"/>
      <c r="G188" s="202">
        <f t="shared" si="47"/>
        <v>0</v>
      </c>
      <c r="H188" s="366"/>
      <c r="I188" s="202">
        <f t="shared" si="48"/>
        <v>0</v>
      </c>
      <c r="J188" s="366"/>
      <c r="K188" s="202">
        <f t="shared" si="49"/>
        <v>0</v>
      </c>
      <c r="L188" s="366"/>
      <c r="M188" s="202">
        <f t="shared" si="50"/>
        <v>0</v>
      </c>
      <c r="N188" s="366"/>
      <c r="O188" s="202">
        <f t="shared" si="51"/>
        <v>0</v>
      </c>
      <c r="P188" s="393">
        <f t="shared" si="52"/>
        <v>0</v>
      </c>
      <c r="Q188" s="167"/>
      <c r="R188" s="167"/>
      <c r="S188" s="167"/>
    </row>
    <row r="189" spans="1:20">
      <c r="A189" s="165">
        <f t="shared" si="46"/>
        <v>0</v>
      </c>
      <c r="B189" s="371"/>
      <c r="C189" s="202">
        <f t="shared" si="44"/>
        <v>0</v>
      </c>
      <c r="D189" s="366"/>
      <c r="E189" s="202">
        <f t="shared" si="45"/>
        <v>0</v>
      </c>
      <c r="F189" s="366"/>
      <c r="G189" s="202">
        <f t="shared" si="47"/>
        <v>0</v>
      </c>
      <c r="H189" s="366"/>
      <c r="I189" s="202">
        <f t="shared" si="48"/>
        <v>0</v>
      </c>
      <c r="J189" s="366"/>
      <c r="K189" s="202">
        <f t="shared" si="49"/>
        <v>0</v>
      </c>
      <c r="L189" s="366"/>
      <c r="M189" s="202">
        <f t="shared" si="50"/>
        <v>0</v>
      </c>
      <c r="N189" s="366"/>
      <c r="O189" s="202">
        <f t="shared" si="51"/>
        <v>0</v>
      </c>
      <c r="P189" s="393">
        <f t="shared" si="52"/>
        <v>0</v>
      </c>
      <c r="Q189" s="167"/>
      <c r="R189" s="167"/>
      <c r="S189" s="167"/>
    </row>
    <row r="190" spans="1:20">
      <c r="A190" s="165">
        <f t="shared" si="46"/>
        <v>0</v>
      </c>
      <c r="B190" s="371"/>
      <c r="C190" s="202">
        <f t="shared" si="44"/>
        <v>0</v>
      </c>
      <c r="D190" s="366"/>
      <c r="E190" s="202">
        <f t="shared" si="45"/>
        <v>0</v>
      </c>
      <c r="F190" s="366"/>
      <c r="G190" s="202">
        <f t="shared" si="47"/>
        <v>0</v>
      </c>
      <c r="H190" s="366"/>
      <c r="I190" s="202">
        <f t="shared" si="48"/>
        <v>0</v>
      </c>
      <c r="J190" s="366"/>
      <c r="K190" s="202">
        <f t="shared" si="49"/>
        <v>0</v>
      </c>
      <c r="L190" s="366"/>
      <c r="M190" s="202">
        <f t="shared" si="50"/>
        <v>0</v>
      </c>
      <c r="N190" s="366"/>
      <c r="O190" s="202">
        <f t="shared" si="51"/>
        <v>0</v>
      </c>
      <c r="P190" s="393">
        <f t="shared" si="52"/>
        <v>0</v>
      </c>
      <c r="Q190" s="167"/>
      <c r="R190" s="167"/>
      <c r="S190" s="167"/>
    </row>
    <row r="191" spans="1:20">
      <c r="A191" s="165">
        <f t="shared" si="46"/>
        <v>0</v>
      </c>
      <c r="B191" s="371"/>
      <c r="C191" s="202">
        <f t="shared" si="44"/>
        <v>0</v>
      </c>
      <c r="D191" s="366"/>
      <c r="E191" s="202">
        <f t="shared" si="45"/>
        <v>0</v>
      </c>
      <c r="F191" s="366"/>
      <c r="G191" s="202">
        <f t="shared" si="47"/>
        <v>0</v>
      </c>
      <c r="H191" s="366"/>
      <c r="I191" s="202">
        <f t="shared" si="48"/>
        <v>0</v>
      </c>
      <c r="J191" s="366"/>
      <c r="K191" s="202">
        <f t="shared" si="49"/>
        <v>0</v>
      </c>
      <c r="L191" s="366"/>
      <c r="M191" s="202">
        <f t="shared" si="50"/>
        <v>0</v>
      </c>
      <c r="N191" s="366"/>
      <c r="O191" s="202">
        <f t="shared" si="51"/>
        <v>0</v>
      </c>
      <c r="P191" s="393">
        <f t="shared" si="52"/>
        <v>0</v>
      </c>
      <c r="Q191" s="167"/>
      <c r="R191" s="167"/>
      <c r="S191" s="167"/>
    </row>
    <row r="192" spans="1:20">
      <c r="A192" s="165">
        <f t="shared" si="46"/>
        <v>0</v>
      </c>
      <c r="B192" s="371"/>
      <c r="C192" s="202">
        <f t="shared" si="44"/>
        <v>0</v>
      </c>
      <c r="D192" s="366"/>
      <c r="E192" s="202">
        <f t="shared" si="45"/>
        <v>0</v>
      </c>
      <c r="F192" s="366"/>
      <c r="G192" s="202">
        <f t="shared" si="47"/>
        <v>0</v>
      </c>
      <c r="H192" s="366"/>
      <c r="I192" s="202">
        <f t="shared" si="48"/>
        <v>0</v>
      </c>
      <c r="J192" s="366"/>
      <c r="K192" s="202">
        <f t="shared" si="49"/>
        <v>0</v>
      </c>
      <c r="L192" s="366"/>
      <c r="M192" s="202">
        <f t="shared" si="50"/>
        <v>0</v>
      </c>
      <c r="N192" s="366"/>
      <c r="O192" s="202">
        <f t="shared" si="51"/>
        <v>0</v>
      </c>
      <c r="P192" s="393">
        <f t="shared" si="52"/>
        <v>0</v>
      </c>
      <c r="Q192" s="167"/>
      <c r="R192" s="167"/>
      <c r="S192" s="167"/>
    </row>
    <row r="193" spans="1:20">
      <c r="A193" s="165">
        <f t="shared" si="46"/>
        <v>0</v>
      </c>
      <c r="B193" s="371"/>
      <c r="C193" s="202">
        <f t="shared" si="44"/>
        <v>0</v>
      </c>
      <c r="D193" s="366"/>
      <c r="E193" s="202">
        <f t="shared" si="45"/>
        <v>0</v>
      </c>
      <c r="F193" s="366"/>
      <c r="G193" s="202">
        <f t="shared" si="47"/>
        <v>0</v>
      </c>
      <c r="H193" s="366"/>
      <c r="I193" s="202">
        <f t="shared" si="48"/>
        <v>0</v>
      </c>
      <c r="J193" s="366"/>
      <c r="K193" s="202">
        <f t="shared" si="49"/>
        <v>0</v>
      </c>
      <c r="L193" s="366"/>
      <c r="M193" s="202">
        <f t="shared" si="50"/>
        <v>0</v>
      </c>
      <c r="N193" s="366"/>
      <c r="O193" s="202">
        <f t="shared" si="51"/>
        <v>0</v>
      </c>
      <c r="P193" s="393">
        <f t="shared" si="52"/>
        <v>0</v>
      </c>
      <c r="Q193" s="167"/>
      <c r="R193" s="167"/>
      <c r="S193" s="167"/>
    </row>
    <row r="194" spans="1:20">
      <c r="A194" s="165">
        <f t="shared" si="46"/>
        <v>0</v>
      </c>
      <c r="B194" s="371"/>
      <c r="C194" s="202">
        <f t="shared" si="44"/>
        <v>0</v>
      </c>
      <c r="D194" s="366"/>
      <c r="E194" s="202">
        <f t="shared" si="45"/>
        <v>0</v>
      </c>
      <c r="F194" s="366"/>
      <c r="G194" s="202">
        <f t="shared" si="47"/>
        <v>0</v>
      </c>
      <c r="H194" s="366"/>
      <c r="I194" s="202">
        <f t="shared" si="48"/>
        <v>0</v>
      </c>
      <c r="J194" s="366"/>
      <c r="K194" s="202">
        <f t="shared" si="49"/>
        <v>0</v>
      </c>
      <c r="L194" s="366"/>
      <c r="M194" s="202">
        <f t="shared" si="50"/>
        <v>0</v>
      </c>
      <c r="N194" s="366"/>
      <c r="O194" s="202">
        <f t="shared" si="51"/>
        <v>0</v>
      </c>
      <c r="P194" s="393">
        <f t="shared" si="52"/>
        <v>0</v>
      </c>
      <c r="Q194" s="167"/>
      <c r="R194" s="167"/>
      <c r="S194" s="167"/>
    </row>
    <row r="195" spans="1:20">
      <c r="A195" s="165">
        <f t="shared" si="46"/>
        <v>0</v>
      </c>
      <c r="B195" s="371"/>
      <c r="C195" s="202">
        <f t="shared" si="44"/>
        <v>0</v>
      </c>
      <c r="D195" s="366"/>
      <c r="E195" s="202">
        <f t="shared" si="45"/>
        <v>0</v>
      </c>
      <c r="F195" s="366"/>
      <c r="G195" s="202">
        <f t="shared" si="47"/>
        <v>0</v>
      </c>
      <c r="H195" s="366"/>
      <c r="I195" s="202">
        <f t="shared" si="48"/>
        <v>0</v>
      </c>
      <c r="J195" s="366"/>
      <c r="K195" s="202">
        <f t="shared" si="49"/>
        <v>0</v>
      </c>
      <c r="L195" s="366"/>
      <c r="M195" s="202">
        <f t="shared" si="50"/>
        <v>0</v>
      </c>
      <c r="N195" s="366"/>
      <c r="O195" s="202">
        <f t="shared" si="51"/>
        <v>0</v>
      </c>
      <c r="P195" s="393">
        <f t="shared" si="52"/>
        <v>0</v>
      </c>
      <c r="Q195" s="167"/>
      <c r="R195" s="167"/>
      <c r="S195" s="167"/>
    </row>
    <row r="196" spans="1:20">
      <c r="A196" s="165">
        <f t="shared" si="46"/>
        <v>0</v>
      </c>
      <c r="B196" s="371"/>
      <c r="C196" s="202">
        <f t="shared" si="44"/>
        <v>0</v>
      </c>
      <c r="D196" s="366"/>
      <c r="E196" s="202">
        <f t="shared" si="45"/>
        <v>0</v>
      </c>
      <c r="F196" s="366"/>
      <c r="G196" s="202">
        <f t="shared" si="47"/>
        <v>0</v>
      </c>
      <c r="H196" s="366"/>
      <c r="I196" s="202">
        <f t="shared" si="48"/>
        <v>0</v>
      </c>
      <c r="J196" s="366"/>
      <c r="K196" s="202">
        <f t="shared" si="49"/>
        <v>0</v>
      </c>
      <c r="L196" s="366"/>
      <c r="M196" s="202">
        <f t="shared" si="50"/>
        <v>0</v>
      </c>
      <c r="N196" s="366"/>
      <c r="O196" s="202">
        <f t="shared" si="51"/>
        <v>0</v>
      </c>
      <c r="P196" s="393">
        <f t="shared" si="52"/>
        <v>0</v>
      </c>
      <c r="Q196" s="167"/>
      <c r="R196" s="167"/>
      <c r="S196" s="167"/>
    </row>
    <row r="197" spans="1:20">
      <c r="A197" s="165">
        <f t="shared" si="46"/>
        <v>0</v>
      </c>
      <c r="B197" s="371"/>
      <c r="C197" s="202">
        <f t="shared" si="44"/>
        <v>0</v>
      </c>
      <c r="D197" s="366"/>
      <c r="E197" s="202">
        <f t="shared" si="45"/>
        <v>0</v>
      </c>
      <c r="F197" s="366"/>
      <c r="G197" s="202">
        <f t="shared" si="47"/>
        <v>0</v>
      </c>
      <c r="H197" s="366"/>
      <c r="I197" s="202">
        <f t="shared" si="48"/>
        <v>0</v>
      </c>
      <c r="J197" s="366"/>
      <c r="K197" s="202">
        <f t="shared" si="49"/>
        <v>0</v>
      </c>
      <c r="L197" s="366"/>
      <c r="M197" s="202">
        <f t="shared" si="50"/>
        <v>0</v>
      </c>
      <c r="N197" s="366"/>
      <c r="O197" s="202">
        <f t="shared" si="51"/>
        <v>0</v>
      </c>
      <c r="P197" s="393">
        <f t="shared" si="52"/>
        <v>0</v>
      </c>
      <c r="Q197" s="167"/>
      <c r="R197" s="167"/>
      <c r="S197" s="167"/>
    </row>
    <row r="198" spans="1:20">
      <c r="A198" s="165">
        <f t="shared" si="46"/>
        <v>0</v>
      </c>
      <c r="B198" s="371"/>
      <c r="C198" s="202">
        <f t="shared" si="44"/>
        <v>0</v>
      </c>
      <c r="D198" s="366"/>
      <c r="E198" s="202">
        <f t="shared" si="45"/>
        <v>0</v>
      </c>
      <c r="F198" s="366"/>
      <c r="G198" s="202">
        <f t="shared" si="47"/>
        <v>0</v>
      </c>
      <c r="H198" s="366"/>
      <c r="I198" s="202">
        <f t="shared" si="48"/>
        <v>0</v>
      </c>
      <c r="J198" s="366"/>
      <c r="K198" s="202">
        <f t="shared" si="49"/>
        <v>0</v>
      </c>
      <c r="L198" s="366"/>
      <c r="M198" s="202">
        <f t="shared" si="50"/>
        <v>0</v>
      </c>
      <c r="N198" s="366"/>
      <c r="O198" s="202">
        <f t="shared" si="51"/>
        <v>0</v>
      </c>
      <c r="P198" s="393">
        <f t="shared" si="52"/>
        <v>0</v>
      </c>
      <c r="Q198" s="167"/>
      <c r="R198" s="167"/>
      <c r="S198" s="167"/>
    </row>
    <row r="199" spans="1:20">
      <c r="A199" s="165">
        <f t="shared" si="46"/>
        <v>0</v>
      </c>
      <c r="B199" s="371"/>
      <c r="C199" s="202">
        <f t="shared" si="44"/>
        <v>0</v>
      </c>
      <c r="D199" s="366"/>
      <c r="E199" s="202">
        <f t="shared" si="45"/>
        <v>0</v>
      </c>
      <c r="F199" s="366"/>
      <c r="G199" s="202">
        <f t="shared" si="47"/>
        <v>0</v>
      </c>
      <c r="H199" s="366"/>
      <c r="I199" s="202">
        <f t="shared" si="48"/>
        <v>0</v>
      </c>
      <c r="J199" s="366"/>
      <c r="K199" s="202">
        <f t="shared" si="49"/>
        <v>0</v>
      </c>
      <c r="L199" s="366"/>
      <c r="M199" s="202">
        <f t="shared" si="50"/>
        <v>0</v>
      </c>
      <c r="N199" s="366"/>
      <c r="O199" s="202">
        <f t="shared" si="51"/>
        <v>0</v>
      </c>
      <c r="P199" s="393">
        <f t="shared" si="52"/>
        <v>0</v>
      </c>
      <c r="Q199" s="167"/>
      <c r="R199" s="167"/>
      <c r="S199" s="167"/>
    </row>
    <row r="200" spans="1:20">
      <c r="A200" s="165">
        <f t="shared" si="46"/>
        <v>0</v>
      </c>
      <c r="B200" s="371"/>
      <c r="C200" s="202">
        <f t="shared" si="44"/>
        <v>0</v>
      </c>
      <c r="D200" s="366"/>
      <c r="E200" s="202">
        <f t="shared" si="45"/>
        <v>0</v>
      </c>
      <c r="F200" s="366"/>
      <c r="G200" s="202">
        <f t="shared" si="47"/>
        <v>0</v>
      </c>
      <c r="H200" s="366"/>
      <c r="I200" s="202">
        <f t="shared" si="48"/>
        <v>0</v>
      </c>
      <c r="J200" s="366"/>
      <c r="K200" s="202">
        <f t="shared" si="49"/>
        <v>0</v>
      </c>
      <c r="L200" s="366"/>
      <c r="M200" s="202">
        <f t="shared" si="50"/>
        <v>0</v>
      </c>
      <c r="N200" s="366"/>
      <c r="O200" s="202">
        <f t="shared" si="51"/>
        <v>0</v>
      </c>
      <c r="P200" s="393">
        <f t="shared" si="52"/>
        <v>0</v>
      </c>
      <c r="Q200" s="167"/>
      <c r="R200" s="167"/>
      <c r="S200" s="167"/>
    </row>
    <row r="201" spans="1:20">
      <c r="A201" s="165">
        <f t="shared" si="46"/>
        <v>0</v>
      </c>
      <c r="B201" s="371"/>
      <c r="C201" s="202">
        <f t="shared" si="44"/>
        <v>0</v>
      </c>
      <c r="D201" s="366"/>
      <c r="E201" s="202">
        <f t="shared" si="45"/>
        <v>0</v>
      </c>
      <c r="F201" s="366"/>
      <c r="G201" s="202">
        <f t="shared" si="47"/>
        <v>0</v>
      </c>
      <c r="H201" s="366"/>
      <c r="I201" s="202">
        <f t="shared" si="48"/>
        <v>0</v>
      </c>
      <c r="J201" s="366"/>
      <c r="K201" s="202">
        <f t="shared" si="49"/>
        <v>0</v>
      </c>
      <c r="L201" s="366"/>
      <c r="M201" s="202">
        <f t="shared" si="50"/>
        <v>0</v>
      </c>
      <c r="N201" s="366"/>
      <c r="O201" s="202">
        <f t="shared" si="51"/>
        <v>0</v>
      </c>
      <c r="P201" s="393">
        <f t="shared" si="52"/>
        <v>0</v>
      </c>
      <c r="Q201" s="167"/>
      <c r="R201" s="167"/>
      <c r="S201" s="167"/>
    </row>
    <row r="202" spans="1:20">
      <c r="A202" s="165">
        <f t="shared" si="46"/>
        <v>0</v>
      </c>
      <c r="B202" s="371"/>
      <c r="C202" s="202">
        <f t="shared" si="44"/>
        <v>0</v>
      </c>
      <c r="D202" s="366"/>
      <c r="E202" s="202">
        <f t="shared" si="45"/>
        <v>0</v>
      </c>
      <c r="F202" s="366"/>
      <c r="G202" s="202">
        <f t="shared" si="47"/>
        <v>0</v>
      </c>
      <c r="H202" s="366"/>
      <c r="I202" s="202">
        <f t="shared" si="48"/>
        <v>0</v>
      </c>
      <c r="J202" s="366"/>
      <c r="K202" s="202">
        <f t="shared" si="49"/>
        <v>0</v>
      </c>
      <c r="L202" s="366"/>
      <c r="M202" s="202">
        <f t="shared" si="50"/>
        <v>0</v>
      </c>
      <c r="N202" s="366"/>
      <c r="O202" s="202">
        <f t="shared" si="51"/>
        <v>0</v>
      </c>
      <c r="P202" s="393">
        <f t="shared" si="52"/>
        <v>0</v>
      </c>
      <c r="Q202" s="167"/>
      <c r="R202" s="167"/>
      <c r="S202" s="167"/>
    </row>
    <row r="203" spans="1:20">
      <c r="A203" s="165">
        <f t="shared" si="46"/>
        <v>0</v>
      </c>
      <c r="B203" s="371"/>
      <c r="C203" s="202">
        <f t="shared" si="44"/>
        <v>0</v>
      </c>
      <c r="D203" s="366"/>
      <c r="E203" s="202">
        <f t="shared" si="45"/>
        <v>0</v>
      </c>
      <c r="F203" s="366"/>
      <c r="G203" s="202">
        <f t="shared" si="47"/>
        <v>0</v>
      </c>
      <c r="H203" s="366"/>
      <c r="I203" s="202">
        <f t="shared" si="48"/>
        <v>0</v>
      </c>
      <c r="J203" s="366"/>
      <c r="K203" s="202">
        <f t="shared" si="49"/>
        <v>0</v>
      </c>
      <c r="L203" s="366"/>
      <c r="M203" s="202">
        <f t="shared" si="50"/>
        <v>0</v>
      </c>
      <c r="N203" s="366"/>
      <c r="O203" s="202">
        <f t="shared" si="51"/>
        <v>0</v>
      </c>
      <c r="P203" s="393">
        <f t="shared" si="52"/>
        <v>0</v>
      </c>
      <c r="Q203" s="167"/>
      <c r="R203" s="167"/>
      <c r="S203" s="167"/>
    </row>
    <row r="204" spans="1:20">
      <c r="A204" s="165">
        <f t="shared" si="46"/>
        <v>0</v>
      </c>
      <c r="B204" s="371"/>
      <c r="C204" s="202">
        <f t="shared" si="44"/>
        <v>0</v>
      </c>
      <c r="D204" s="366"/>
      <c r="E204" s="202">
        <f t="shared" si="45"/>
        <v>0</v>
      </c>
      <c r="F204" s="366"/>
      <c r="G204" s="202">
        <f t="shared" si="47"/>
        <v>0</v>
      </c>
      <c r="H204" s="366"/>
      <c r="I204" s="202">
        <f t="shared" si="48"/>
        <v>0</v>
      </c>
      <c r="J204" s="366"/>
      <c r="K204" s="202">
        <f t="shared" si="49"/>
        <v>0</v>
      </c>
      <c r="L204" s="366"/>
      <c r="M204" s="202">
        <f t="shared" si="50"/>
        <v>0</v>
      </c>
      <c r="N204" s="366"/>
      <c r="O204" s="202">
        <f t="shared" si="51"/>
        <v>0</v>
      </c>
      <c r="P204" s="393">
        <f t="shared" si="52"/>
        <v>0</v>
      </c>
      <c r="Q204" s="167"/>
      <c r="R204" s="167"/>
      <c r="S204" s="167"/>
    </row>
    <row r="205" spans="1:20">
      <c r="A205" s="165">
        <f t="shared" si="46"/>
        <v>0</v>
      </c>
      <c r="B205" s="371"/>
      <c r="C205" s="202">
        <f t="shared" si="44"/>
        <v>0</v>
      </c>
      <c r="D205" s="366"/>
      <c r="E205" s="202">
        <f t="shared" si="45"/>
        <v>0</v>
      </c>
      <c r="F205" s="366"/>
      <c r="G205" s="202">
        <f t="shared" si="47"/>
        <v>0</v>
      </c>
      <c r="H205" s="366"/>
      <c r="I205" s="202">
        <f t="shared" si="48"/>
        <v>0</v>
      </c>
      <c r="J205" s="366"/>
      <c r="K205" s="202">
        <f t="shared" si="49"/>
        <v>0</v>
      </c>
      <c r="L205" s="366"/>
      <c r="M205" s="202">
        <f t="shared" si="50"/>
        <v>0</v>
      </c>
      <c r="N205" s="366"/>
      <c r="O205" s="202">
        <f t="shared" si="51"/>
        <v>0</v>
      </c>
      <c r="P205" s="393">
        <f t="shared" si="52"/>
        <v>0</v>
      </c>
      <c r="Q205" s="167"/>
      <c r="R205" s="167"/>
      <c r="S205" s="167"/>
    </row>
    <row r="206" spans="1:20" ht="13.5" thickBot="1">
      <c r="A206" s="203" t="s">
        <v>10</v>
      </c>
      <c r="B206" s="204">
        <f>SUM(B186:B205)</f>
        <v>0</v>
      </c>
      <c r="C206" s="204"/>
      <c r="D206" s="204">
        <f>SUM(D186:D205)</f>
        <v>0</v>
      </c>
      <c r="E206" s="204"/>
      <c r="F206" s="204">
        <f>SUM(F186:F205)</f>
        <v>0</v>
      </c>
      <c r="G206" s="204"/>
      <c r="H206" s="204">
        <f>SUM(H186:H205)</f>
        <v>0</v>
      </c>
      <c r="I206" s="204"/>
      <c r="J206" s="204">
        <f>SUM(J186:J205)</f>
        <v>0</v>
      </c>
      <c r="K206" s="204"/>
      <c r="L206" s="204">
        <f>SUM(L186:L205)</f>
        <v>0</v>
      </c>
      <c r="M206" s="204">
        <f>SUM(M186:M205)</f>
        <v>0</v>
      </c>
      <c r="N206" s="204">
        <f>SUM(N186:N205)</f>
        <v>0</v>
      </c>
      <c r="O206" s="161"/>
      <c r="P206" s="205">
        <f t="shared" ref="P206" si="53">SUM(P186:P205)</f>
        <v>0</v>
      </c>
      <c r="Q206" s="167"/>
      <c r="R206" s="167"/>
      <c r="S206" s="167"/>
    </row>
    <row r="207" spans="1:20">
      <c r="A207" s="194"/>
      <c r="B207" s="194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67"/>
      <c r="R207" s="167"/>
      <c r="S207" s="167"/>
    </row>
    <row r="208" spans="1:20">
      <c r="A208" s="194"/>
      <c r="B208" s="194"/>
      <c r="C208" s="180"/>
      <c r="D208" s="180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67"/>
      <c r="R208" s="167"/>
      <c r="S208" s="167"/>
      <c r="T208" s="167"/>
    </row>
    <row r="209" spans="1:20">
      <c r="A209" s="5"/>
      <c r="B209" s="5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T209" s="167"/>
    </row>
    <row r="210" spans="1:20">
      <c r="A210" s="5"/>
      <c r="B210" s="5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</row>
    <row r="211" spans="1:20">
      <c r="A211" s="5"/>
      <c r="B211" s="5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</row>
    <row r="212" spans="1:20">
      <c r="A212" s="5"/>
      <c r="B212" s="5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</row>
    <row r="213" spans="1:20">
      <c r="A213" s="5"/>
      <c r="B213" s="5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</row>
    <row r="214" spans="1:20">
      <c r="A214" s="5"/>
      <c r="B214" s="5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</row>
    <row r="215" spans="1:20">
      <c r="A215" s="5"/>
      <c r="B215" s="5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</row>
    <row r="216" spans="1:20">
      <c r="A216" s="5"/>
      <c r="B216" s="5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</row>
    <row r="217" spans="1:20">
      <c r="A217" s="5"/>
      <c r="B217" s="5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</row>
    <row r="218" spans="1:20">
      <c r="A218" s="5"/>
      <c r="B218" s="5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</row>
    <row r="219" spans="1:20">
      <c r="A219" s="5"/>
      <c r="B219" s="5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</row>
    <row r="220" spans="1:20">
      <c r="A220" s="5"/>
      <c r="B220" s="5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</row>
  </sheetData>
  <sheetProtection password="8F79" sheet="1" objects="1" scenarios="1"/>
  <mergeCells count="130">
    <mergeCell ref="N93:O93"/>
    <mergeCell ref="N110:O110"/>
    <mergeCell ref="N111:O111"/>
    <mergeCell ref="N112:O112"/>
    <mergeCell ref="N113:O113"/>
    <mergeCell ref="N114:O114"/>
    <mergeCell ref="N105:O105"/>
    <mergeCell ref="N106:O106"/>
    <mergeCell ref="N107:O107"/>
    <mergeCell ref="N108:O108"/>
    <mergeCell ref="N109:O109"/>
    <mergeCell ref="L111:M111"/>
    <mergeCell ref="L112:M112"/>
    <mergeCell ref="L113:M113"/>
    <mergeCell ref="L114:M114"/>
    <mergeCell ref="N92:O92"/>
    <mergeCell ref="N94:O94"/>
    <mergeCell ref="N95:O95"/>
    <mergeCell ref="N96:O96"/>
    <mergeCell ref="N97:O97"/>
    <mergeCell ref="N98:O98"/>
    <mergeCell ref="N99:O99"/>
    <mergeCell ref="N100:O100"/>
    <mergeCell ref="N101:O101"/>
    <mergeCell ref="N102:O102"/>
    <mergeCell ref="N103:O103"/>
    <mergeCell ref="N104:O104"/>
    <mergeCell ref="L106:M106"/>
    <mergeCell ref="L107:M107"/>
    <mergeCell ref="L108:M108"/>
    <mergeCell ref="L109:M109"/>
    <mergeCell ref="L110:M110"/>
    <mergeCell ref="L101:M101"/>
    <mergeCell ref="L102:M102"/>
    <mergeCell ref="L103:M103"/>
    <mergeCell ref="L104:M104"/>
    <mergeCell ref="L105:M105"/>
    <mergeCell ref="L96:M96"/>
    <mergeCell ref="L97:M97"/>
    <mergeCell ref="L98:M98"/>
    <mergeCell ref="L99:M99"/>
    <mergeCell ref="L100:M100"/>
    <mergeCell ref="J16:K16"/>
    <mergeCell ref="L92:M92"/>
    <mergeCell ref="L93:M93"/>
    <mergeCell ref="L94:M94"/>
    <mergeCell ref="L95:M95"/>
    <mergeCell ref="C27:D27"/>
    <mergeCell ref="C28:D28"/>
    <mergeCell ref="C29:D29"/>
    <mergeCell ref="C30:D30"/>
    <mergeCell ref="D12:E12"/>
    <mergeCell ref="D13:E13"/>
    <mergeCell ref="D14:E14"/>
    <mergeCell ref="D17:E17"/>
    <mergeCell ref="C26:D26"/>
    <mergeCell ref="D5:E5"/>
    <mergeCell ref="C22:D22"/>
    <mergeCell ref="C23:D23"/>
    <mergeCell ref="C24:D24"/>
    <mergeCell ref="C25:D25"/>
    <mergeCell ref="B11:C11"/>
    <mergeCell ref="D7:E7"/>
    <mergeCell ref="D8:E8"/>
    <mergeCell ref="A5:C5"/>
    <mergeCell ref="A6:C6"/>
    <mergeCell ref="A7:C7"/>
    <mergeCell ref="A8:C8"/>
    <mergeCell ref="A9:C9"/>
    <mergeCell ref="D6:E6"/>
    <mergeCell ref="D9:E9"/>
    <mergeCell ref="D11:E11"/>
    <mergeCell ref="F41:G41"/>
    <mergeCell ref="F28:G28"/>
    <mergeCell ref="F29:G29"/>
    <mergeCell ref="F30:G30"/>
    <mergeCell ref="F31:G31"/>
    <mergeCell ref="C31:D31"/>
    <mergeCell ref="C32:D32"/>
    <mergeCell ref="C33:D33"/>
    <mergeCell ref="C34:D34"/>
    <mergeCell ref="C35:D35"/>
    <mergeCell ref="C41:D41"/>
    <mergeCell ref="C36:D36"/>
    <mergeCell ref="C37:D37"/>
    <mergeCell ref="C38:D38"/>
    <mergeCell ref="C39:D39"/>
    <mergeCell ref="C40:D40"/>
    <mergeCell ref="F26:G26"/>
    <mergeCell ref="O17:P17"/>
    <mergeCell ref="J17:K17"/>
    <mergeCell ref="G17:H17"/>
    <mergeCell ref="M17:N17"/>
    <mergeCell ref="F37:G37"/>
    <mergeCell ref="F38:G38"/>
    <mergeCell ref="F39:G39"/>
    <mergeCell ref="F40:G40"/>
    <mergeCell ref="G13:H13"/>
    <mergeCell ref="G14:H14"/>
    <mergeCell ref="O12:P12"/>
    <mergeCell ref="O13:P13"/>
    <mergeCell ref="O14:P14"/>
    <mergeCell ref="F22:G22"/>
    <mergeCell ref="F23:G23"/>
    <mergeCell ref="F24:G24"/>
    <mergeCell ref="F25:G25"/>
    <mergeCell ref="O15:P15"/>
    <mergeCell ref="M12:N12"/>
    <mergeCell ref="M13:N13"/>
    <mergeCell ref="M14:N14"/>
    <mergeCell ref="M15:N15"/>
    <mergeCell ref="C42:D42"/>
    <mergeCell ref="F42:G42"/>
    <mergeCell ref="J15:K15"/>
    <mergeCell ref="B12:C12"/>
    <mergeCell ref="B14:C14"/>
    <mergeCell ref="B15:C15"/>
    <mergeCell ref="B13:C13"/>
    <mergeCell ref="D15:E15"/>
    <mergeCell ref="B17:C17"/>
    <mergeCell ref="F32:G32"/>
    <mergeCell ref="F33:G33"/>
    <mergeCell ref="F34:G34"/>
    <mergeCell ref="F35:G35"/>
    <mergeCell ref="F36:G36"/>
    <mergeCell ref="F27:G27"/>
    <mergeCell ref="J12:K12"/>
    <mergeCell ref="J13:K13"/>
    <mergeCell ref="J14:K14"/>
    <mergeCell ref="G12:H12"/>
  </mergeCells>
  <pageMargins left="0.7" right="0.7" top="0.78740157499999996" bottom="0.78740157499999996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34CC045D1EDA4CA605EDD2A6B405AF" ma:contentTypeVersion="1" ma:contentTypeDescription="Ein neues Dokument erstellen." ma:contentTypeScope="" ma:versionID="bba885d39ee3687f06fb6f9032d5bcf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1bb2327e69c8188fb380892d79b6e1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B9498E7-A11F-47D8-80A0-8F528B7A9833}"/>
</file>

<file path=customXml/itemProps2.xml><?xml version="1.0" encoding="utf-8"?>
<ds:datastoreItem xmlns:ds="http://schemas.openxmlformats.org/officeDocument/2006/customXml" ds:itemID="{B2625F7E-370C-47C1-99B9-2691773D2B7F}"/>
</file>

<file path=customXml/itemProps3.xml><?xml version="1.0" encoding="utf-8"?>
<ds:datastoreItem xmlns:ds="http://schemas.openxmlformats.org/officeDocument/2006/customXml" ds:itemID="{7680B14D-C0F7-4A93-A191-7F87156FCEA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16</vt:i4>
      </vt:variant>
    </vt:vector>
  </HeadingPairs>
  <TitlesOfParts>
    <vt:vector size="28" baseType="lpstr">
      <vt:lpstr>Übersicht</vt:lpstr>
      <vt:lpstr>Hauptabrechnung</vt:lpstr>
      <vt:lpstr>Milchviehalp</vt:lpstr>
      <vt:lpstr>Alp 2</vt:lpstr>
      <vt:lpstr>Alp 3</vt:lpstr>
      <vt:lpstr>Privat</vt:lpstr>
      <vt:lpstr>Fonds</vt:lpstr>
      <vt:lpstr>Gemeinwerk</vt:lpstr>
      <vt:lpstr>Produkte</vt:lpstr>
      <vt:lpstr>Bestösser Milchviehalp</vt:lpstr>
      <vt:lpstr>Bestösser Alp 2</vt:lpstr>
      <vt:lpstr>Bestösser Alp 3</vt:lpstr>
      <vt:lpstr>Abrechnungsart</vt:lpstr>
      <vt:lpstr>Abrechnungsvariante</vt:lpstr>
      <vt:lpstr>Abrechnungsvariante1</vt:lpstr>
      <vt:lpstr>Gemeinwerk!Auszahlung</vt:lpstr>
      <vt:lpstr>Auszahlung</vt:lpstr>
      <vt:lpstr>'Alp 2'!Druckbereich</vt:lpstr>
      <vt:lpstr>'Alp 3'!Druckbereich</vt:lpstr>
      <vt:lpstr>'Bestösser Alp 2'!Druckbereich</vt:lpstr>
      <vt:lpstr>'Bestösser Alp 3'!Druckbereich</vt:lpstr>
      <vt:lpstr>'Bestösser Milchviehalp'!Druckbereich</vt:lpstr>
      <vt:lpstr>Fonds!Druckbereich</vt:lpstr>
      <vt:lpstr>Hauptabrechnung!Druckbereich</vt:lpstr>
      <vt:lpstr>Milchviehalp!Druckbereich</vt:lpstr>
      <vt:lpstr>Privat!Druckbereich</vt:lpstr>
      <vt:lpstr>Übersicht!Druckbereich</vt:lpstr>
      <vt:lpstr>Fonds!Zielbereich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Abrechnungssystem Sömmerungsbetriebe</dc:title>
  <dc:creator>Demarmels-Collet</dc:creator>
  <cp:lastModifiedBy>Gujan Töni</cp:lastModifiedBy>
  <cp:lastPrinted>2017-11-01T19:26:50Z</cp:lastPrinted>
  <dcterms:created xsi:type="dcterms:W3CDTF">2012-12-04T13:15:39Z</dcterms:created>
  <dcterms:modified xsi:type="dcterms:W3CDTF">2018-01-12T13:28:30Z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0x0101006C34CC045D1EDA4CA605EDD2A6B405AF</vt:lpwstr>
  </property>
</Properties>
</file>